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im.sise/webdav/2e3c02259c81cd0b15b9ca128fcd1d7c242340b4/38704192253/bda17924-42cf-4c17-978e-a7e15971d4f7/"/>
    </mc:Choice>
  </mc:AlternateContent>
  <xr:revisionPtr revIDLastSave="0" documentId="13_ncr:1_{E46BA1BB-4B8E-4DEE-B508-4A5186ABCF93}" xr6:coauthVersionLast="47" xr6:coauthVersionMax="47" xr10:uidLastSave="{00000000-0000-0000-0000-000000000000}"/>
  <bookViews>
    <workbookView xWindow="-108" yWindow="-108" windowWidth="30936" windowHeight="16896" xr2:uid="{44C836F8-89C1-4B0D-A5E9-C8899D2136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6" i="1" l="1"/>
  <c r="H106" i="1" s="1"/>
  <c r="H111" i="1"/>
  <c r="H110" i="1"/>
  <c r="H109" i="1"/>
  <c r="H108" i="1"/>
  <c r="H107" i="1"/>
  <c r="H104" i="1"/>
  <c r="H103" i="1"/>
  <c r="H102" i="1"/>
  <c r="H101" i="1"/>
  <c r="H100" i="1"/>
  <c r="H98" i="1"/>
  <c r="H97" i="1"/>
  <c r="H96" i="1"/>
  <c r="H95" i="1"/>
  <c r="H93" i="1"/>
  <c r="H92" i="1"/>
  <c r="H91" i="1"/>
  <c r="H90" i="1"/>
  <c r="H89" i="1"/>
  <c r="H88" i="1"/>
  <c r="H87" i="1"/>
  <c r="H86" i="1"/>
  <c r="H85" i="1"/>
  <c r="H83" i="1"/>
  <c r="H82" i="1"/>
  <c r="H81" i="1"/>
  <c r="H80" i="1"/>
  <c r="H78" i="1"/>
  <c r="H77" i="1"/>
  <c r="H76" i="1"/>
  <c r="H75" i="1"/>
  <c r="H74" i="1"/>
  <c r="H72" i="1"/>
  <c r="H71" i="1"/>
  <c r="H70" i="1"/>
  <c r="H69" i="1"/>
  <c r="H68" i="1"/>
  <c r="H67" i="1"/>
  <c r="H66" i="1"/>
  <c r="H65" i="1"/>
  <c r="H63" i="1"/>
  <c r="H62" i="1"/>
  <c r="H61" i="1"/>
  <c r="H60" i="1"/>
  <c r="H58" i="1"/>
  <c r="H57" i="1"/>
  <c r="H56" i="1"/>
  <c r="H55" i="1"/>
  <c r="H54" i="1"/>
  <c r="H53" i="1"/>
  <c r="H52" i="1"/>
  <c r="H51" i="1"/>
  <c r="H50" i="1"/>
  <c r="H48" i="1"/>
  <c r="H47" i="1"/>
  <c r="H46" i="1"/>
  <c r="H45" i="1"/>
  <c r="H44" i="1"/>
  <c r="H43" i="1"/>
  <c r="H42" i="1"/>
  <c r="H41" i="1"/>
  <c r="H40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3" i="1"/>
  <c r="H22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G100" i="1"/>
  <c r="G95" i="1"/>
  <c r="G85" i="1"/>
  <c r="G80" i="1"/>
  <c r="G74" i="1"/>
  <c r="G65" i="1"/>
  <c r="G60" i="1"/>
  <c r="G50" i="1"/>
  <c r="G45" i="1"/>
  <c r="G40" i="1"/>
  <c r="G35" i="1"/>
  <c r="G25" i="1"/>
  <c r="G22" i="1"/>
  <c r="G4" i="1"/>
  <c r="G115" i="1" l="1"/>
  <c r="H115" i="1" s="1"/>
  <c r="H4" i="1"/>
  <c r="D115" i="1"/>
  <c r="B4" i="1"/>
  <c r="B106" i="1"/>
  <c r="B100" i="1"/>
  <c r="B95" i="1"/>
  <c r="B85" i="1"/>
  <c r="B80" i="1"/>
  <c r="B115" i="1" s="1"/>
  <c r="B74" i="1"/>
  <c r="B65" i="1"/>
  <c r="B60" i="1"/>
  <c r="B50" i="1"/>
  <c r="B45" i="1"/>
  <c r="B40" i="1"/>
  <c r="B35" i="1"/>
  <c r="B25" i="1"/>
  <c r="B22" i="1"/>
  <c r="D22" i="1"/>
  <c r="D25" i="1"/>
  <c r="D35" i="1"/>
  <c r="D40" i="1"/>
  <c r="D45" i="1"/>
  <c r="D50" i="1"/>
  <c r="D60" i="1"/>
  <c r="D65" i="1"/>
  <c r="D74" i="1"/>
  <c r="D80" i="1"/>
  <c r="D85" i="1"/>
  <c r="D95" i="1"/>
  <c r="D100" i="1"/>
  <c r="D106" i="1"/>
  <c r="D4" i="1"/>
  <c r="B113" i="1" l="1"/>
  <c r="C97" i="1" s="1"/>
  <c r="E97" i="1" s="1"/>
  <c r="F97" i="1" s="1"/>
  <c r="B114" i="1"/>
  <c r="C4" i="1" s="1"/>
  <c r="C81" i="1" l="1"/>
  <c r="E81" i="1" s="1"/>
  <c r="F81" i="1" s="1"/>
  <c r="C62" i="1"/>
  <c r="E62" i="1" s="1"/>
  <c r="F62" i="1" s="1"/>
  <c r="C26" i="1"/>
  <c r="E26" i="1" s="1"/>
  <c r="F26" i="1" s="1"/>
  <c r="C37" i="1"/>
  <c r="E37" i="1" s="1"/>
  <c r="F37" i="1" s="1"/>
  <c r="C96" i="1"/>
  <c r="E96" i="1" s="1"/>
  <c r="C63" i="1"/>
  <c r="E63" i="1" s="1"/>
  <c r="F63" i="1" s="1"/>
  <c r="C46" i="1"/>
  <c r="E46" i="1" s="1"/>
  <c r="F46" i="1" s="1"/>
  <c r="C40" i="1"/>
  <c r="C22" i="1"/>
  <c r="C68" i="1"/>
  <c r="E68" i="1" s="1"/>
  <c r="F68" i="1" s="1"/>
  <c r="C47" i="1"/>
  <c r="E47" i="1" s="1"/>
  <c r="F47" i="1" s="1"/>
  <c r="C28" i="1"/>
  <c r="E28" i="1" s="1"/>
  <c r="F28" i="1" s="1"/>
  <c r="C57" i="1"/>
  <c r="E57" i="1" s="1"/>
  <c r="F57" i="1" s="1"/>
  <c r="C74" i="1"/>
  <c r="C30" i="1"/>
  <c r="E30" i="1" s="1"/>
  <c r="F30" i="1" s="1"/>
  <c r="C72" i="1"/>
  <c r="E72" i="1" s="1"/>
  <c r="F72" i="1" s="1"/>
  <c r="C42" i="1"/>
  <c r="E42" i="1" s="1"/>
  <c r="F42" i="1" s="1"/>
  <c r="C35" i="1"/>
  <c r="C76" i="1"/>
  <c r="E76" i="1" s="1"/>
  <c r="F76" i="1" s="1"/>
  <c r="C106" i="1"/>
  <c r="C52" i="1"/>
  <c r="E52" i="1" s="1"/>
  <c r="F52" i="1" s="1"/>
  <c r="C80" i="1"/>
  <c r="C32" i="1"/>
  <c r="E32" i="1" s="1"/>
  <c r="F32" i="1" s="1"/>
  <c r="C60" i="1"/>
  <c r="C104" i="1"/>
  <c r="E104" i="1" s="1"/>
  <c r="F104" i="1" s="1"/>
  <c r="C70" i="1"/>
  <c r="E70" i="1" s="1"/>
  <c r="F70" i="1" s="1"/>
  <c r="C69" i="1"/>
  <c r="E69" i="1" s="1"/>
  <c r="F69" i="1" s="1"/>
  <c r="C58" i="1"/>
  <c r="E58" i="1" s="1"/>
  <c r="F58" i="1" s="1"/>
  <c r="C41" i="1"/>
  <c r="E41" i="1" s="1"/>
  <c r="C54" i="1"/>
  <c r="E54" i="1" s="1"/>
  <c r="F54" i="1" s="1"/>
  <c r="C53" i="1"/>
  <c r="E53" i="1" s="1"/>
  <c r="F53" i="1" s="1"/>
  <c r="C51" i="1"/>
  <c r="E51" i="1" s="1"/>
  <c r="F51" i="1" s="1"/>
  <c r="C50" i="1"/>
  <c r="C107" i="1"/>
  <c r="E107" i="1" s="1"/>
  <c r="F107" i="1" s="1"/>
  <c r="C103" i="1"/>
  <c r="E103" i="1" s="1"/>
  <c r="F103" i="1" s="1"/>
  <c r="C36" i="1"/>
  <c r="E36" i="1" s="1"/>
  <c r="F36" i="1" s="1"/>
  <c r="C33" i="1"/>
  <c r="E33" i="1" s="1"/>
  <c r="F33" i="1" s="1"/>
  <c r="C25" i="1"/>
  <c r="C75" i="1"/>
  <c r="E75" i="1" s="1"/>
  <c r="F75" i="1" s="1"/>
  <c r="C77" i="1"/>
  <c r="E77" i="1" s="1"/>
  <c r="F77" i="1" s="1"/>
  <c r="C102" i="1"/>
  <c r="E102" i="1" s="1"/>
  <c r="F102" i="1" s="1"/>
  <c r="C65" i="1"/>
  <c r="C66" i="1"/>
  <c r="E66" i="1" s="1"/>
  <c r="F66" i="1" s="1"/>
  <c r="C23" i="1"/>
  <c r="E23" i="1" s="1"/>
  <c r="F23" i="1" s="1"/>
  <c r="C61" i="1"/>
  <c r="E61" i="1" s="1"/>
  <c r="C38" i="1"/>
  <c r="E38" i="1" s="1"/>
  <c r="F38" i="1" s="1"/>
  <c r="C83" i="1"/>
  <c r="E83" i="1" s="1"/>
  <c r="F83" i="1" s="1"/>
  <c r="C31" i="1"/>
  <c r="E31" i="1" s="1"/>
  <c r="F31" i="1" s="1"/>
  <c r="C108" i="1"/>
  <c r="E108" i="1" s="1"/>
  <c r="F108" i="1" s="1"/>
  <c r="C29" i="1"/>
  <c r="E29" i="1" s="1"/>
  <c r="F29" i="1" s="1"/>
  <c r="C98" i="1"/>
  <c r="E98" i="1" s="1"/>
  <c r="F98" i="1" s="1"/>
  <c r="C95" i="1"/>
  <c r="C111" i="1"/>
  <c r="E111" i="1" s="1"/>
  <c r="F111" i="1" s="1"/>
  <c r="C56" i="1"/>
  <c r="E56" i="1" s="1"/>
  <c r="F56" i="1" s="1"/>
  <c r="C43" i="1"/>
  <c r="E43" i="1" s="1"/>
  <c r="F43" i="1" s="1"/>
  <c r="C101" i="1"/>
  <c r="E101" i="1" s="1"/>
  <c r="F101" i="1" s="1"/>
  <c r="C45" i="1"/>
  <c r="C110" i="1"/>
  <c r="E110" i="1" s="1"/>
  <c r="F110" i="1" s="1"/>
  <c r="C27" i="1"/>
  <c r="E27" i="1" s="1"/>
  <c r="F27" i="1" s="1"/>
  <c r="C71" i="1"/>
  <c r="E71" i="1" s="1"/>
  <c r="F71" i="1" s="1"/>
  <c r="C82" i="1"/>
  <c r="E82" i="1" s="1"/>
  <c r="F82" i="1" s="1"/>
  <c r="C67" i="1"/>
  <c r="E67" i="1" s="1"/>
  <c r="F67" i="1" s="1"/>
  <c r="C109" i="1"/>
  <c r="E109" i="1" s="1"/>
  <c r="F109" i="1" s="1"/>
  <c r="C78" i="1"/>
  <c r="E78" i="1" s="1"/>
  <c r="F78" i="1" s="1"/>
  <c r="C100" i="1"/>
  <c r="C55" i="1"/>
  <c r="E55" i="1" s="1"/>
  <c r="F55" i="1" s="1"/>
  <c r="C48" i="1"/>
  <c r="E48" i="1" s="1"/>
  <c r="F48" i="1" s="1"/>
  <c r="F96" i="1"/>
  <c r="F41" i="1"/>
  <c r="C90" i="1"/>
  <c r="E90" i="1" s="1"/>
  <c r="F90" i="1" s="1"/>
  <c r="C89" i="1"/>
  <c r="E89" i="1" s="1"/>
  <c r="F89" i="1" s="1"/>
  <c r="C88" i="1"/>
  <c r="E88" i="1" s="1"/>
  <c r="F88" i="1" s="1"/>
  <c r="C11" i="1"/>
  <c r="E11" i="1" s="1"/>
  <c r="F11" i="1" s="1"/>
  <c r="C10" i="1"/>
  <c r="E10" i="1" s="1"/>
  <c r="F10" i="1" s="1"/>
  <c r="C9" i="1"/>
  <c r="E9" i="1" s="1"/>
  <c r="F9" i="1" s="1"/>
  <c r="C87" i="1"/>
  <c r="E87" i="1" s="1"/>
  <c r="F87" i="1" s="1"/>
  <c r="C86" i="1"/>
  <c r="E86" i="1" s="1"/>
  <c r="C85" i="1"/>
  <c r="C114" i="1" s="1"/>
  <c r="C8" i="1"/>
  <c r="E8" i="1" s="1"/>
  <c r="F8" i="1" s="1"/>
  <c r="C19" i="1"/>
  <c r="E19" i="1" s="1"/>
  <c r="F19" i="1" s="1"/>
  <c r="C7" i="1"/>
  <c r="E7" i="1" s="1"/>
  <c r="F7" i="1" s="1"/>
  <c r="C18" i="1"/>
  <c r="E18" i="1" s="1"/>
  <c r="F18" i="1" s="1"/>
  <c r="C6" i="1"/>
  <c r="E6" i="1" s="1"/>
  <c r="F6" i="1" s="1"/>
  <c r="C20" i="1"/>
  <c r="E20" i="1" s="1"/>
  <c r="F20" i="1" s="1"/>
  <c r="C17" i="1"/>
  <c r="E17" i="1" s="1"/>
  <c r="F17" i="1" s="1"/>
  <c r="C5" i="1"/>
  <c r="E5" i="1" s="1"/>
  <c r="C93" i="1"/>
  <c r="E93" i="1" s="1"/>
  <c r="F93" i="1" s="1"/>
  <c r="C16" i="1"/>
  <c r="E16" i="1" s="1"/>
  <c r="F16" i="1" s="1"/>
  <c r="C92" i="1"/>
  <c r="E92" i="1" s="1"/>
  <c r="F92" i="1" s="1"/>
  <c r="C15" i="1"/>
  <c r="E15" i="1" s="1"/>
  <c r="F15" i="1" s="1"/>
  <c r="C91" i="1"/>
  <c r="E91" i="1" s="1"/>
  <c r="F91" i="1" s="1"/>
  <c r="C14" i="1"/>
  <c r="E14" i="1" s="1"/>
  <c r="F14" i="1" s="1"/>
  <c r="C13" i="1"/>
  <c r="E13" i="1" s="1"/>
  <c r="F13" i="1" s="1"/>
  <c r="C12" i="1"/>
  <c r="E12" i="1" s="1"/>
  <c r="F12" i="1" s="1"/>
  <c r="E45" i="1" l="1"/>
  <c r="F45" i="1" s="1"/>
  <c r="E60" i="1"/>
  <c r="F60" i="1" s="1"/>
  <c r="E100" i="1"/>
  <c r="F100" i="1" s="1"/>
  <c r="E22" i="1"/>
  <c r="F22" i="1" s="1"/>
  <c r="E25" i="1"/>
  <c r="F25" i="1" s="1"/>
  <c r="E80" i="1"/>
  <c r="F80" i="1" s="1"/>
  <c r="C113" i="1"/>
  <c r="E106" i="1"/>
  <c r="F106" i="1" s="1"/>
  <c r="E40" i="1"/>
  <c r="F40" i="1" s="1"/>
  <c r="F61" i="1"/>
  <c r="E95" i="1"/>
  <c r="F95" i="1" s="1"/>
  <c r="E74" i="1"/>
  <c r="F74" i="1" s="1"/>
  <c r="E50" i="1"/>
  <c r="F50" i="1" s="1"/>
  <c r="E65" i="1"/>
  <c r="F65" i="1" s="1"/>
  <c r="E35" i="1"/>
  <c r="F35" i="1" s="1"/>
  <c r="E85" i="1"/>
  <c r="F86" i="1"/>
  <c r="E4" i="1"/>
  <c r="F4" i="1" s="1"/>
  <c r="F5" i="1"/>
  <c r="E115" i="1" l="1"/>
  <c r="F85" i="1"/>
  <c r="F115" i="1" s="1"/>
</calcChain>
</file>

<file path=xl/sharedStrings.xml><?xml version="1.0" encoding="utf-8"?>
<sst xmlns="http://schemas.openxmlformats.org/spreadsheetml/2006/main" count="106" uniqueCount="105">
  <si>
    <t>HARJU MAAKOND</t>
  </si>
  <si>
    <t>Anija vald</t>
  </si>
  <si>
    <t>Harku vald</t>
  </si>
  <si>
    <t>Jõelähtme vald</t>
  </si>
  <si>
    <t>Keila linn</t>
  </si>
  <si>
    <t>Kiili vald</t>
  </si>
  <si>
    <t>Kose vald</t>
  </si>
  <si>
    <t>Kuusalu vald</t>
  </si>
  <si>
    <t>Loksa linn</t>
  </si>
  <si>
    <t>Lääne-Harju vald</t>
  </si>
  <si>
    <t>Maardu linn</t>
  </si>
  <si>
    <t>Raasiku vald</t>
  </si>
  <si>
    <t>Rae vald</t>
  </si>
  <si>
    <t>Saku vald</t>
  </si>
  <si>
    <t>Saue vald</t>
  </si>
  <si>
    <t>Tallinna linn</t>
  </si>
  <si>
    <t>Viimsi vald</t>
  </si>
  <si>
    <t>HIIU MAAKOND</t>
  </si>
  <si>
    <t>Hiiumaa vald</t>
  </si>
  <si>
    <t>IDA-VIRU MAAKOND</t>
  </si>
  <si>
    <t>Alutaguse vald</t>
  </si>
  <si>
    <t>Jõhvi vald</t>
  </si>
  <si>
    <t>Kohtla-Järve linn</t>
  </si>
  <si>
    <t>Lüganuse vald</t>
  </si>
  <si>
    <t>Narva linn</t>
  </si>
  <si>
    <t>Narva-Jõesuu linn</t>
  </si>
  <si>
    <t>Sillamäe linn</t>
  </si>
  <si>
    <t>Toila vald</t>
  </si>
  <si>
    <t>JÕGEVA MAAKOND</t>
  </si>
  <si>
    <t>Jõgeva vald</t>
  </si>
  <si>
    <t>Mustvee vald</t>
  </si>
  <si>
    <t>Põltsamaa vald</t>
  </si>
  <si>
    <t>JÄRVA MAAKOND</t>
  </si>
  <si>
    <t>Järva vald</t>
  </si>
  <si>
    <t>Paide linn</t>
  </si>
  <si>
    <t>Türi vald</t>
  </si>
  <si>
    <t>LÄÄNE MAAKOND</t>
  </si>
  <si>
    <t>Haapsalu linn</t>
  </si>
  <si>
    <t>Lääne-Nigula vald</t>
  </si>
  <si>
    <t>Vormsi vald</t>
  </si>
  <si>
    <t>LÄÄNE-VIRU MAAKOND</t>
  </si>
  <si>
    <t>Haljala vald</t>
  </si>
  <si>
    <t>Kadrina vald</t>
  </si>
  <si>
    <t>Rakvere vald</t>
  </si>
  <si>
    <t>Rakvere linn</t>
  </si>
  <si>
    <t>Tapa vald</t>
  </si>
  <si>
    <t>Vinni vald</t>
  </si>
  <si>
    <t>Viru-Nigula vald</t>
  </si>
  <si>
    <t>Väike-Maarja vald</t>
  </si>
  <si>
    <t>PÕLVA MAAKOND</t>
  </si>
  <si>
    <t>Kanepi vald</t>
  </si>
  <si>
    <t>Põlva vald</t>
  </si>
  <si>
    <t>Räpina vald</t>
  </si>
  <si>
    <t>PÄRNU MAAKOND</t>
  </si>
  <si>
    <t>Häädemeeste vald</t>
  </si>
  <si>
    <t>Kihnu vald</t>
  </si>
  <si>
    <t>Lääneranna vald</t>
  </si>
  <si>
    <t>Põhja-Pärnumaa vald</t>
  </si>
  <si>
    <t>Pärnu linn</t>
  </si>
  <si>
    <t>Saarde vald</t>
  </si>
  <si>
    <t>Tori vald</t>
  </si>
  <si>
    <t>RAPLA MAAKOND</t>
  </si>
  <si>
    <t>Kehtna vald</t>
  </si>
  <si>
    <t>Kohila vald</t>
  </si>
  <si>
    <t>Märjamaa vald</t>
  </si>
  <si>
    <t>Rapla vald</t>
  </si>
  <si>
    <t>SAARE MAAKOND</t>
  </si>
  <si>
    <t>Muhu vald</t>
  </si>
  <si>
    <t>Ruhnu vald</t>
  </si>
  <si>
    <t>Saaremaa vald</t>
  </si>
  <si>
    <t>TARTU MAAKOND</t>
  </si>
  <si>
    <t>Elva vald</t>
  </si>
  <si>
    <t>Kambja vald</t>
  </si>
  <si>
    <t>Kastre vald</t>
  </si>
  <si>
    <t>Luunja vald</t>
  </si>
  <si>
    <t>Nõo vald</t>
  </si>
  <si>
    <t>Peipsiääre vald</t>
  </si>
  <si>
    <t>Tartu vald</t>
  </si>
  <si>
    <t>Tartu linn</t>
  </si>
  <si>
    <t>VALGA MAAKOND</t>
  </si>
  <si>
    <t>Otepää vald</t>
  </si>
  <si>
    <t>Tõrva vald</t>
  </si>
  <si>
    <t>Valga vald</t>
  </si>
  <si>
    <t>VILJANDI MAAKOND</t>
  </si>
  <si>
    <t>Mulgi vald</t>
  </si>
  <si>
    <t>Põhja-Sakala vald</t>
  </si>
  <si>
    <t>Viljandi vald</t>
  </si>
  <si>
    <t>Viljandi linn</t>
  </si>
  <si>
    <t>VÕRU MAAKOND</t>
  </si>
  <si>
    <t>Antsla vald</t>
  </si>
  <si>
    <t>Rõuge vald</t>
  </si>
  <si>
    <t>Setomaa vald</t>
  </si>
  <si>
    <t>Võru vald</t>
  </si>
  <si>
    <t>Võru linn</t>
  </si>
  <si>
    <t>Maksimaalne toetussumma kohaliku omavalitsuse kohta</t>
  </si>
  <si>
    <t>Baaselarve komponent</t>
  </si>
  <si>
    <t>Rahvastiku komponent</t>
  </si>
  <si>
    <t>KOKKU</t>
  </si>
  <si>
    <t>HARJU JA TARTU KOKKU</t>
  </si>
  <si>
    <t>Osakaal Harju ja Tartu maakonna rahvastikust</t>
  </si>
  <si>
    <t>KOKKU, v.a. Harju ja Tartu</t>
  </si>
  <si>
    <t>Kodanikuühiskonna innovatsioonifondi rakendamise üldtingimused 2024. aastal
Lisa: Toetuse jaotus</t>
  </si>
  <si>
    <t>Rahvaarv seisuga 01.01.2024</t>
  </si>
  <si>
    <t>2023. a kasutamata jäänud vahendid</t>
  </si>
  <si>
    <t>2024. a eelarve koos jäägiga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</si>
</sst>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43" formatCode="_-* #,##0.00_-;\-* #,##0.00_-;_-* &quot;-&quot;??_-;_-@_-"/>
    <numFmt numFmtId="164" formatCode="#,##0.00\ &quot;€&quot;"/>
    <numFmt numFmtId="165" formatCode="#,##0\ &quot;€&quot;"/>
  </numFmts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2" borderId="1" xfId="0" applyFont="1" applyFill="1" applyBorder="1"/>
    <xf numFmtId="0" fontId="3" fillId="0" borderId="2" xfId="0" applyFont="1" applyBorder="1" applyAlignment="1">
      <alignment horizontal="center" vertical="center"/>
    </xf>
    <xf numFmtId="3" fontId="5" fillId="0" borderId="0" xfId="0" applyNumberFormat="1" applyFont="1"/>
    <xf numFmtId="0" fontId="3" fillId="2" borderId="2" xfId="0" applyFont="1" applyFill="1" applyBorder="1"/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/>
    <xf numFmtId="3" fontId="3" fillId="0" borderId="3" xfId="0" applyNumberFormat="1" applyFont="1" applyBorder="1" applyAlignment="1">
      <alignment horizontal="center" wrapText="1"/>
    </xf>
    <xf numFmtId="3" fontId="6" fillId="0" borderId="3" xfId="0" applyNumberFormat="1" applyFont="1" applyBorder="1"/>
    <xf numFmtId="3" fontId="5" fillId="0" borderId="3" xfId="0" applyNumberFormat="1" applyFont="1" applyBorder="1"/>
    <xf numFmtId="0" fontId="6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4" fontId="0" fillId="0" borderId="0" xfId="0" applyNumberFormat="1"/>
    <xf numFmtId="0" fontId="2" fillId="0" borderId="0" xfId="0" applyFont="1"/>
    <xf numFmtId="164" fontId="3" fillId="3" borderId="2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wrapText="1"/>
    </xf>
    <xf numFmtId="3" fontId="6" fillId="3" borderId="2" xfId="0" applyNumberFormat="1" applyFont="1" applyFill="1" applyBorder="1"/>
    <xf numFmtId="0" fontId="4" fillId="3" borderId="0" xfId="0" applyFont="1" applyFill="1"/>
    <xf numFmtId="3" fontId="4" fillId="2" borderId="0" xfId="0" applyNumberFormat="1" applyFont="1" applyFill="1"/>
    <xf numFmtId="3" fontId="3" fillId="3" borderId="2" xfId="0" applyNumberFormat="1" applyFont="1" applyFill="1" applyBorder="1" applyAlignment="1">
      <alignment horizontal="right"/>
    </xf>
    <xf numFmtId="9" fontId="3" fillId="3" borderId="2" xfId="2" applyFont="1" applyFill="1" applyBorder="1" applyAlignment="1">
      <alignment horizontal="right"/>
    </xf>
    <xf numFmtId="0" fontId="5" fillId="3" borderId="2" xfId="0" applyFont="1" applyFill="1" applyBorder="1"/>
    <xf numFmtId="9" fontId="6" fillId="3" borderId="2" xfId="0" applyNumberFormat="1" applyFont="1" applyFill="1" applyBorder="1"/>
    <xf numFmtId="0" fontId="6" fillId="3" borderId="2" xfId="0" applyFont="1" applyFill="1" applyBorder="1"/>
    <xf numFmtId="10" fontId="5" fillId="0" borderId="2" xfId="2" applyNumberFormat="1" applyFont="1" applyBorder="1"/>
    <xf numFmtId="164" fontId="6" fillId="0" borderId="2" xfId="2" applyNumberFormat="1" applyFont="1" applyBorder="1"/>
    <xf numFmtId="164" fontId="6" fillId="3" borderId="2" xfId="1" applyNumberFormat="1" applyFont="1" applyFill="1" applyBorder="1"/>
    <xf numFmtId="164" fontId="5" fillId="0" borderId="2" xfId="2" applyNumberFormat="1" applyFont="1" applyBorder="1"/>
    <xf numFmtId="164" fontId="5" fillId="0" borderId="2" xfId="1" applyNumberFormat="1" applyFont="1" applyBorder="1"/>
    <xf numFmtId="10" fontId="5" fillId="0" borderId="4" xfId="2" applyNumberFormat="1" applyFont="1" applyBorder="1"/>
    <xf numFmtId="164" fontId="5" fillId="0" borderId="4" xfId="2" applyNumberFormat="1" applyFont="1" applyBorder="1"/>
    <xf numFmtId="164" fontId="6" fillId="3" borderId="4" xfId="1" applyNumberFormat="1" applyFont="1" applyFill="1" applyBorder="1"/>
    <xf numFmtId="165" fontId="6" fillId="3" borderId="2" xfId="0" applyNumberFormat="1" applyFont="1" applyFill="1" applyBorder="1"/>
    <xf numFmtId="6" fontId="6" fillId="3" borderId="2" xfId="0" applyNumberFormat="1" applyFont="1" applyFill="1" applyBorder="1"/>
    <xf numFmtId="6" fontId="5" fillId="3" borderId="2" xfId="0" applyNumberFormat="1" applyFont="1" applyFill="1" applyBorder="1"/>
    <xf numFmtId="8" fontId="5" fillId="3" borderId="2" xfId="0" applyNumberFormat="1" applyFont="1" applyFill="1" applyBorder="1"/>
    <xf numFmtId="8" fontId="6" fillId="3" borderId="2" xfId="0" applyNumberFormat="1" applyFont="1" applyFill="1" applyBorder="1"/>
    <xf numFmtId="0" fontId="6" fillId="3" borderId="2" xfId="0" applyFont="1" applyFill="1" applyBorder="1" applyAlignment="1">
      <alignment horizontal="left" wrapText="1"/>
    </xf>
    <xf numFmtId="164" fontId="5" fillId="3" borderId="2" xfId="0" applyNumberFormat="1" applyFont="1" applyFill="1" applyBorder="1"/>
    <xf numFmtId="0" fontId="6" fillId="3" borderId="0" xfId="0" applyFont="1" applyFill="1" applyAlignment="1">
      <alignment horizontal="right"/>
    </xf>
    <xf numFmtId="3" fontId="5" fillId="3" borderId="0" xfId="0" applyNumberFormat="1" applyFont="1" applyFill="1" applyAlignment="1">
      <alignment horizontal="right" wrapText="1"/>
    </xf>
    <xf numFmtId="164" fontId="6" fillId="3" borderId="2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81FA4-8B42-4C79-98E6-D54C045E308F}">
  <dimension ref="A1:J115"/>
  <sheetViews>
    <sheetView tabSelected="1" zoomScaleNormal="100" workbookViewId="0">
      <selection activeCell="H115" sqref="H115"/>
    </sheetView>
  </sheetViews>
  <sheetFormatPr defaultRowHeight="14.4" x14ac:dyDescent="0.3"/>
  <cols>
    <col min="1" max="1" width="22.33203125" bestFit="1" customWidth="1"/>
    <col min="2" max="2" width="17.88671875" style="3" customWidth="1"/>
    <col min="3" max="3" width="11.88671875" customWidth="1"/>
    <col min="4" max="5" width="19" customWidth="1"/>
    <col min="6" max="6" width="19" style="13" customWidth="1"/>
    <col min="7" max="7" width="26.5546875" customWidth="1"/>
    <col min="8" max="8" width="20.6640625" customWidth="1"/>
    <col min="10" max="10" width="9.88671875" bestFit="1" customWidth="1"/>
  </cols>
  <sheetData>
    <row r="1" spans="1:10" ht="42.6" customHeight="1" x14ac:dyDescent="0.3">
      <c r="B1" s="40" t="s">
        <v>101</v>
      </c>
      <c r="C1" s="40"/>
      <c r="D1" s="40"/>
      <c r="E1" s="40"/>
      <c r="F1" s="40"/>
      <c r="G1" s="40"/>
      <c r="H1" s="40"/>
    </row>
    <row r="2" spans="1:10" x14ac:dyDescent="0.3">
      <c r="B2" s="39" t="s">
        <v>94</v>
      </c>
      <c r="C2" s="39"/>
      <c r="D2" s="39"/>
      <c r="E2" s="39"/>
      <c r="F2" s="39"/>
      <c r="G2" s="39"/>
      <c r="H2" s="39"/>
    </row>
    <row r="3" spans="1:10" ht="66.599999999999994" x14ac:dyDescent="0.3">
      <c r="A3" s="2"/>
      <c r="B3" s="7" t="s">
        <v>102</v>
      </c>
      <c r="C3" s="10" t="s">
        <v>99</v>
      </c>
      <c r="D3" s="10" t="s">
        <v>95</v>
      </c>
      <c r="E3" s="10" t="s">
        <v>96</v>
      </c>
      <c r="F3" s="11" t="s">
        <v>97</v>
      </c>
      <c r="G3" s="37" t="s">
        <v>103</v>
      </c>
      <c r="H3" s="11" t="s">
        <v>104</v>
      </c>
    </row>
    <row r="4" spans="1:10" x14ac:dyDescent="0.3">
      <c r="A4" s="4" t="s">
        <v>0</v>
      </c>
      <c r="B4" s="8">
        <f>(SUM(B5:B20))*1</f>
        <v>647174</v>
      </c>
      <c r="C4" s="24">
        <f t="shared" ref="C4:C20" si="0">B4/$B$114</f>
        <v>0.79983834508874341</v>
      </c>
      <c r="D4" s="25">
        <f>SUM(D5:D20)</f>
        <v>40000</v>
      </c>
      <c r="E4" s="25">
        <f>SUM(E5:E20)</f>
        <v>162567.13</v>
      </c>
      <c r="F4" s="26">
        <f t="shared" ref="F4:F20" si="1">ROUND(D4+E4,2)</f>
        <v>202567.13</v>
      </c>
      <c r="G4" s="33">
        <f>SUM(G5:G20)</f>
        <v>19286.669999999995</v>
      </c>
      <c r="H4" s="41">
        <f>SUM(F4:G4)</f>
        <v>221853.8</v>
      </c>
    </row>
    <row r="5" spans="1:10" x14ac:dyDescent="0.3">
      <c r="A5" s="5" t="s">
        <v>1</v>
      </c>
      <c r="B5" s="9">
        <v>6437</v>
      </c>
      <c r="C5" s="24">
        <f t="shared" si="0"/>
        <v>7.9554484996867004E-3</v>
      </c>
      <c r="D5" s="27">
        <v>2500</v>
      </c>
      <c r="E5" s="28">
        <f>ROUND(C5*203250,2)</f>
        <v>1616.94</v>
      </c>
      <c r="F5" s="26">
        <f t="shared" si="1"/>
        <v>4116.9399999999996</v>
      </c>
      <c r="G5" s="34">
        <v>0</v>
      </c>
      <c r="H5" s="38">
        <f t="shared" ref="H5:H68" si="2">SUM(F5:G5)</f>
        <v>4116.9399999999996</v>
      </c>
    </row>
    <row r="6" spans="1:10" x14ac:dyDescent="0.3">
      <c r="A6" s="5" t="s">
        <v>2</v>
      </c>
      <c r="B6" s="9">
        <v>18068</v>
      </c>
      <c r="C6" s="24">
        <f t="shared" si="0"/>
        <v>2.2330129484595201E-2</v>
      </c>
      <c r="D6" s="27">
        <v>2500</v>
      </c>
      <c r="E6" s="28">
        <f>ROUND(C6*203250,2)</f>
        <v>4538.6000000000004</v>
      </c>
      <c r="F6" s="26">
        <f t="shared" si="1"/>
        <v>7038.6</v>
      </c>
      <c r="G6" s="35">
        <v>0.06</v>
      </c>
      <c r="H6" s="38">
        <f t="shared" si="2"/>
        <v>7038.6600000000008</v>
      </c>
    </row>
    <row r="7" spans="1:10" x14ac:dyDescent="0.3">
      <c r="A7" s="5" t="s">
        <v>3</v>
      </c>
      <c r="B7" s="9">
        <v>7463</v>
      </c>
      <c r="C7" s="24">
        <f t="shared" si="0"/>
        <v>9.2234755558741419E-3</v>
      </c>
      <c r="D7" s="27">
        <v>2500</v>
      </c>
      <c r="E7" s="28">
        <f>ROUND(C7*203250,2)</f>
        <v>1874.67</v>
      </c>
      <c r="F7" s="26">
        <f t="shared" si="1"/>
        <v>4374.67</v>
      </c>
      <c r="G7" s="35">
        <v>4331.58</v>
      </c>
      <c r="H7" s="38">
        <f t="shared" si="2"/>
        <v>8706.25</v>
      </c>
    </row>
    <row r="8" spans="1:10" x14ac:dyDescent="0.3">
      <c r="A8" s="5" t="s">
        <v>4</v>
      </c>
      <c r="B8" s="9">
        <v>10417</v>
      </c>
      <c r="C8" s="24">
        <f t="shared" si="0"/>
        <v>1.2874305891135057E-2</v>
      </c>
      <c r="D8" s="27">
        <v>2500</v>
      </c>
      <c r="E8" s="28">
        <f>ROUND(C8*203250,2)</f>
        <v>2616.6999999999998</v>
      </c>
      <c r="F8" s="26">
        <f t="shared" si="1"/>
        <v>5116.7</v>
      </c>
      <c r="G8" s="35">
        <v>0.09</v>
      </c>
      <c r="H8" s="38">
        <f t="shared" si="2"/>
        <v>5116.79</v>
      </c>
      <c r="J8" s="12"/>
    </row>
    <row r="9" spans="1:10" x14ac:dyDescent="0.3">
      <c r="A9" s="5" t="s">
        <v>5</v>
      </c>
      <c r="B9" s="9">
        <v>6791</v>
      </c>
      <c r="C9" s="24">
        <f t="shared" si="0"/>
        <v>8.3929549108858765E-3</v>
      </c>
      <c r="D9" s="27">
        <v>2500</v>
      </c>
      <c r="E9" s="28">
        <f>ROUND(C9*203250,2)</f>
        <v>1705.87</v>
      </c>
      <c r="F9" s="26">
        <f t="shared" si="1"/>
        <v>4205.87</v>
      </c>
      <c r="G9" s="35">
        <v>4115.1000000000004</v>
      </c>
      <c r="H9" s="38">
        <f t="shared" si="2"/>
        <v>8320.9700000000012</v>
      </c>
    </row>
    <row r="10" spans="1:10" x14ac:dyDescent="0.3">
      <c r="A10" s="5" t="s">
        <v>6</v>
      </c>
      <c r="B10" s="9">
        <v>7793</v>
      </c>
      <c r="C10" s="24">
        <f t="shared" si="0"/>
        <v>9.6313205154665935E-3</v>
      </c>
      <c r="D10" s="27">
        <v>2500</v>
      </c>
      <c r="E10" s="28">
        <f t="shared" ref="E10:E20" si="3">ROUND(C10*203250,2)</f>
        <v>1957.57</v>
      </c>
      <c r="F10" s="26">
        <f t="shared" si="1"/>
        <v>4457.57</v>
      </c>
      <c r="G10" s="34">
        <v>0</v>
      </c>
      <c r="H10" s="38">
        <f t="shared" si="2"/>
        <v>4457.57</v>
      </c>
    </row>
    <row r="11" spans="1:10" x14ac:dyDescent="0.3">
      <c r="A11" s="5" t="s">
        <v>7</v>
      </c>
      <c r="B11" s="9">
        <v>6630</v>
      </c>
      <c r="C11" s="24">
        <f t="shared" si="0"/>
        <v>8.1939760063574375E-3</v>
      </c>
      <c r="D11" s="27">
        <v>2500</v>
      </c>
      <c r="E11" s="28">
        <f t="shared" si="3"/>
        <v>1665.43</v>
      </c>
      <c r="F11" s="26">
        <f t="shared" si="1"/>
        <v>4165.43</v>
      </c>
      <c r="G11" s="35">
        <v>2751.75</v>
      </c>
      <c r="H11" s="38">
        <f t="shared" si="2"/>
        <v>6917.18</v>
      </c>
    </row>
    <row r="12" spans="1:10" x14ac:dyDescent="0.3">
      <c r="A12" s="5" t="s">
        <v>8</v>
      </c>
      <c r="B12" s="9">
        <v>2453</v>
      </c>
      <c r="C12" s="24">
        <f t="shared" si="0"/>
        <v>3.0316475329705572E-3</v>
      </c>
      <c r="D12" s="27">
        <v>2500</v>
      </c>
      <c r="E12" s="28">
        <f t="shared" si="3"/>
        <v>616.17999999999995</v>
      </c>
      <c r="F12" s="26">
        <f t="shared" si="1"/>
        <v>3116.18</v>
      </c>
      <c r="G12" s="35">
        <v>3133.96</v>
      </c>
      <c r="H12" s="38">
        <f t="shared" si="2"/>
        <v>6250.1399999999994</v>
      </c>
    </row>
    <row r="13" spans="1:10" x14ac:dyDescent="0.3">
      <c r="A13" s="5" t="s">
        <v>9</v>
      </c>
      <c r="B13" s="9">
        <v>13772</v>
      </c>
      <c r="C13" s="24">
        <f t="shared" si="0"/>
        <v>1.702072964699165E-2</v>
      </c>
      <c r="D13" s="27">
        <v>2500</v>
      </c>
      <c r="E13" s="28">
        <f t="shared" si="3"/>
        <v>3459.46</v>
      </c>
      <c r="F13" s="26">
        <f t="shared" si="1"/>
        <v>5959.46</v>
      </c>
      <c r="G13" s="34">
        <v>0</v>
      </c>
      <c r="H13" s="38">
        <f t="shared" si="2"/>
        <v>5959.46</v>
      </c>
    </row>
    <row r="14" spans="1:10" x14ac:dyDescent="0.3">
      <c r="A14" s="5" t="s">
        <v>10</v>
      </c>
      <c r="B14" s="9">
        <v>16255</v>
      </c>
      <c r="C14" s="24">
        <f t="shared" si="0"/>
        <v>2.008945399447061E-2</v>
      </c>
      <c r="D14" s="27">
        <v>2500</v>
      </c>
      <c r="E14" s="28">
        <f t="shared" si="3"/>
        <v>4083.18</v>
      </c>
      <c r="F14" s="26">
        <f t="shared" si="1"/>
        <v>6583.18</v>
      </c>
      <c r="G14" s="34">
        <v>0</v>
      </c>
      <c r="H14" s="38">
        <f t="shared" si="2"/>
        <v>6583.18</v>
      </c>
    </row>
    <row r="15" spans="1:10" x14ac:dyDescent="0.3">
      <c r="A15" s="5" t="s">
        <v>11</v>
      </c>
      <c r="B15" s="9">
        <v>5369</v>
      </c>
      <c r="C15" s="24">
        <f t="shared" si="0"/>
        <v>6.6355139031874935E-3</v>
      </c>
      <c r="D15" s="27">
        <v>2500</v>
      </c>
      <c r="E15" s="28">
        <f t="shared" si="3"/>
        <v>1348.67</v>
      </c>
      <c r="F15" s="26">
        <f t="shared" si="1"/>
        <v>3848.67</v>
      </c>
      <c r="G15" s="34">
        <v>3856.24</v>
      </c>
      <c r="H15" s="38">
        <f t="shared" si="2"/>
        <v>7704.91</v>
      </c>
    </row>
    <row r="16" spans="1:10" x14ac:dyDescent="0.3">
      <c r="A16" s="5" t="s">
        <v>12</v>
      </c>
      <c r="B16" s="9">
        <v>23668</v>
      </c>
      <c r="C16" s="24">
        <f t="shared" si="0"/>
        <v>2.9251134859497412E-2</v>
      </c>
      <c r="D16" s="27">
        <v>2500</v>
      </c>
      <c r="E16" s="28">
        <f t="shared" si="3"/>
        <v>5945.29</v>
      </c>
      <c r="F16" s="26">
        <f t="shared" si="1"/>
        <v>8445.2900000000009</v>
      </c>
      <c r="G16" s="35">
        <v>0.01</v>
      </c>
      <c r="H16" s="38">
        <f t="shared" si="2"/>
        <v>8445.3000000000011</v>
      </c>
    </row>
    <row r="17" spans="1:8" x14ac:dyDescent="0.3">
      <c r="A17" s="5" t="s">
        <v>13</v>
      </c>
      <c r="B17" s="9">
        <v>11916</v>
      </c>
      <c r="C17" s="24">
        <f t="shared" si="0"/>
        <v>1.4726910722738346E-2</v>
      </c>
      <c r="D17" s="27">
        <v>2500</v>
      </c>
      <c r="E17" s="28">
        <f t="shared" si="3"/>
        <v>2993.24</v>
      </c>
      <c r="F17" s="26">
        <f t="shared" si="1"/>
        <v>5493.24</v>
      </c>
      <c r="G17" s="35">
        <v>1.1000000000000001</v>
      </c>
      <c r="H17" s="38">
        <f t="shared" si="2"/>
        <v>5494.34</v>
      </c>
    </row>
    <row r="18" spans="1:8" x14ac:dyDescent="0.3">
      <c r="A18" s="5" t="s">
        <v>14</v>
      </c>
      <c r="B18" s="9">
        <v>25897</v>
      </c>
      <c r="C18" s="24">
        <f t="shared" si="0"/>
        <v>3.200594217747188E-2</v>
      </c>
      <c r="D18" s="27">
        <v>2500</v>
      </c>
      <c r="E18" s="28">
        <f t="shared" si="3"/>
        <v>6505.21</v>
      </c>
      <c r="F18" s="26">
        <f t="shared" si="1"/>
        <v>9005.2099999999991</v>
      </c>
      <c r="G18" s="35">
        <v>1089.5999999999999</v>
      </c>
      <c r="H18" s="38">
        <f t="shared" si="2"/>
        <v>10094.81</v>
      </c>
    </row>
    <row r="19" spans="1:8" x14ac:dyDescent="0.3">
      <c r="A19" s="5" t="s">
        <v>15</v>
      </c>
      <c r="B19" s="9">
        <v>461346</v>
      </c>
      <c r="C19" s="24">
        <f t="shared" si="0"/>
        <v>0.57017466887314905</v>
      </c>
      <c r="D19" s="27">
        <v>2500</v>
      </c>
      <c r="E19" s="28">
        <f t="shared" si="3"/>
        <v>115888</v>
      </c>
      <c r="F19" s="26">
        <f t="shared" si="1"/>
        <v>118388</v>
      </c>
      <c r="G19" s="35">
        <v>6.78</v>
      </c>
      <c r="H19" s="38">
        <f t="shared" si="2"/>
        <v>118394.78</v>
      </c>
    </row>
    <row r="20" spans="1:8" x14ac:dyDescent="0.3">
      <c r="A20" s="5" t="s">
        <v>16</v>
      </c>
      <c r="B20" s="9">
        <v>22899</v>
      </c>
      <c r="C20" s="24">
        <f t="shared" si="0"/>
        <v>2.8300732514265306E-2</v>
      </c>
      <c r="D20" s="27">
        <v>2500</v>
      </c>
      <c r="E20" s="28">
        <f t="shared" si="3"/>
        <v>5752.12</v>
      </c>
      <c r="F20" s="26">
        <f t="shared" si="1"/>
        <v>8252.1200000000008</v>
      </c>
      <c r="G20" s="35">
        <v>0.4</v>
      </c>
      <c r="H20" s="38">
        <f t="shared" si="2"/>
        <v>8252.52</v>
      </c>
    </row>
    <row r="21" spans="1:8" x14ac:dyDescent="0.3">
      <c r="A21" s="6"/>
      <c r="B21" s="9"/>
      <c r="C21" s="24"/>
      <c r="D21" s="24"/>
      <c r="E21" s="28"/>
      <c r="F21" s="26"/>
      <c r="G21" s="21"/>
      <c r="H21" s="38"/>
    </row>
    <row r="22" spans="1:8" x14ac:dyDescent="0.3">
      <c r="A22" s="4" t="s">
        <v>17</v>
      </c>
      <c r="B22" s="8">
        <f>(B23)*1</f>
        <v>9758</v>
      </c>
      <c r="C22" s="24">
        <f t="shared" ref="C22:C65" si="4">B22/$B$113</f>
        <v>1.7302338776885296E-2</v>
      </c>
      <c r="D22" s="25">
        <f>SUM(D23)</f>
        <v>2500</v>
      </c>
      <c r="E22" s="25">
        <f>SUM(E23)</f>
        <v>8205.6299999999992</v>
      </c>
      <c r="F22" s="26">
        <f t="shared" ref="F22:F68" si="5">ROUND(D22+E22,2)</f>
        <v>10705.63</v>
      </c>
      <c r="G22" s="36">
        <f>SUM(G23)</f>
        <v>233.19</v>
      </c>
      <c r="H22" s="41">
        <f t="shared" si="2"/>
        <v>10938.82</v>
      </c>
    </row>
    <row r="23" spans="1:8" x14ac:dyDescent="0.3">
      <c r="A23" s="5" t="s">
        <v>18</v>
      </c>
      <c r="B23" s="9">
        <v>9758</v>
      </c>
      <c r="C23" s="24">
        <f>B23/$B$113</f>
        <v>1.7302338776885296E-2</v>
      </c>
      <c r="D23" s="27">
        <v>2500</v>
      </c>
      <c r="E23" s="28">
        <f>ROUND(C23*474250,2)</f>
        <v>8205.6299999999992</v>
      </c>
      <c r="F23" s="26">
        <f t="shared" si="5"/>
        <v>10705.63</v>
      </c>
      <c r="G23" s="35">
        <v>233.19</v>
      </c>
      <c r="H23" s="38">
        <f t="shared" si="2"/>
        <v>10938.82</v>
      </c>
    </row>
    <row r="24" spans="1:8" x14ac:dyDescent="0.3">
      <c r="A24" s="6"/>
      <c r="B24" s="9"/>
      <c r="C24" s="24"/>
      <c r="D24" s="24"/>
      <c r="E24" s="28"/>
      <c r="F24" s="26"/>
      <c r="G24" s="21"/>
      <c r="H24" s="38"/>
    </row>
    <row r="25" spans="1:8" x14ac:dyDescent="0.3">
      <c r="A25" s="4" t="s">
        <v>19</v>
      </c>
      <c r="B25" s="8">
        <f>(SUM(B26:B33))*1</f>
        <v>130362</v>
      </c>
      <c r="C25" s="24">
        <f t="shared" si="4"/>
        <v>0.23115059311665515</v>
      </c>
      <c r="D25" s="25">
        <f>SUM(D26:D33)</f>
        <v>20000</v>
      </c>
      <c r="E25" s="25">
        <f>SUM(E26:E33)</f>
        <v>109623.15999999997</v>
      </c>
      <c r="F25" s="26">
        <f t="shared" si="5"/>
        <v>129623.16</v>
      </c>
      <c r="G25" s="33">
        <f>SUM(G26:G33)</f>
        <v>86112.99</v>
      </c>
      <c r="H25" s="41">
        <f t="shared" si="2"/>
        <v>215736.15000000002</v>
      </c>
    </row>
    <row r="26" spans="1:8" x14ac:dyDescent="0.3">
      <c r="A26" s="5" t="s">
        <v>20</v>
      </c>
      <c r="B26" s="9">
        <v>4570</v>
      </c>
      <c r="C26" s="24">
        <f t="shared" ref="C26:C33" si="6">B26/$B$113</f>
        <v>8.1032679043211518E-3</v>
      </c>
      <c r="D26" s="27">
        <v>2500</v>
      </c>
      <c r="E26" s="28">
        <f t="shared" ref="E26:E33" si="7">ROUND(C26*474250,2)</f>
        <v>3842.97</v>
      </c>
      <c r="F26" s="26">
        <f t="shared" si="5"/>
        <v>6342.97</v>
      </c>
      <c r="G26" s="34">
        <v>0</v>
      </c>
      <c r="H26" s="38">
        <f t="shared" si="2"/>
        <v>6342.97</v>
      </c>
    </row>
    <row r="27" spans="1:8" x14ac:dyDescent="0.3">
      <c r="A27" s="5" t="s">
        <v>21</v>
      </c>
      <c r="B27" s="9">
        <v>11538</v>
      </c>
      <c r="C27" s="24">
        <f t="shared" si="6"/>
        <v>2.0458535028458961E-2</v>
      </c>
      <c r="D27" s="27">
        <v>2500</v>
      </c>
      <c r="E27" s="28">
        <f t="shared" si="7"/>
        <v>9702.4599999999991</v>
      </c>
      <c r="F27" s="26">
        <f t="shared" si="5"/>
        <v>12202.46</v>
      </c>
      <c r="G27" s="35">
        <v>2066.8200000000002</v>
      </c>
      <c r="H27" s="38">
        <f t="shared" si="2"/>
        <v>14269.279999999999</v>
      </c>
    </row>
    <row r="28" spans="1:8" x14ac:dyDescent="0.3">
      <c r="A28" s="5" t="s">
        <v>22</v>
      </c>
      <c r="B28" s="9">
        <v>31957</v>
      </c>
      <c r="C28" s="24">
        <f t="shared" si="6"/>
        <v>5.6664361579516639E-2</v>
      </c>
      <c r="D28" s="27">
        <v>2500</v>
      </c>
      <c r="E28" s="28">
        <f t="shared" si="7"/>
        <v>26873.07</v>
      </c>
      <c r="F28" s="26">
        <f t="shared" si="5"/>
        <v>29373.07</v>
      </c>
      <c r="G28" s="35">
        <v>29463.08</v>
      </c>
      <c r="H28" s="38">
        <f t="shared" si="2"/>
        <v>58836.15</v>
      </c>
    </row>
    <row r="29" spans="1:8" x14ac:dyDescent="0.3">
      <c r="A29" s="5" t="s">
        <v>23</v>
      </c>
      <c r="B29" s="9">
        <v>8090</v>
      </c>
      <c r="C29" s="24">
        <f t="shared" si="6"/>
        <v>1.4344734649006152E-2</v>
      </c>
      <c r="D29" s="27">
        <v>2500</v>
      </c>
      <c r="E29" s="28">
        <f t="shared" si="7"/>
        <v>6802.99</v>
      </c>
      <c r="F29" s="26">
        <f t="shared" si="5"/>
        <v>9302.99</v>
      </c>
      <c r="G29" s="34">
        <v>0</v>
      </c>
      <c r="H29" s="38">
        <f t="shared" si="2"/>
        <v>9302.99</v>
      </c>
    </row>
    <row r="30" spans="1:8" x14ac:dyDescent="0.3">
      <c r="A30" s="5" t="s">
        <v>24</v>
      </c>
      <c r="B30" s="9">
        <v>52894</v>
      </c>
      <c r="C30" s="24">
        <f t="shared" si="6"/>
        <v>9.3788676702661486E-2</v>
      </c>
      <c r="D30" s="27">
        <v>2500</v>
      </c>
      <c r="E30" s="28">
        <f t="shared" si="7"/>
        <v>44479.28</v>
      </c>
      <c r="F30" s="26">
        <f t="shared" si="5"/>
        <v>46979.28</v>
      </c>
      <c r="G30" s="35">
        <v>32953.1</v>
      </c>
      <c r="H30" s="38">
        <f t="shared" si="2"/>
        <v>79932.38</v>
      </c>
    </row>
    <row r="31" spans="1:8" x14ac:dyDescent="0.3">
      <c r="A31" s="5" t="s">
        <v>25</v>
      </c>
      <c r="B31" s="9">
        <v>4779</v>
      </c>
      <c r="C31" s="24">
        <f t="shared" si="6"/>
        <v>8.4738549922868233E-3</v>
      </c>
      <c r="D31" s="27">
        <v>2500</v>
      </c>
      <c r="E31" s="28">
        <f t="shared" si="7"/>
        <v>4018.73</v>
      </c>
      <c r="F31" s="26">
        <f t="shared" si="5"/>
        <v>6518.73</v>
      </c>
      <c r="G31" s="35">
        <v>2640.85</v>
      </c>
      <c r="H31" s="38">
        <f t="shared" si="2"/>
        <v>9159.58</v>
      </c>
    </row>
    <row r="32" spans="1:8" x14ac:dyDescent="0.3">
      <c r="A32" s="5" t="s">
        <v>26</v>
      </c>
      <c r="B32" s="9">
        <v>12021</v>
      </c>
      <c r="C32" s="24">
        <f t="shared" si="6"/>
        <v>2.1314963561891592E-2</v>
      </c>
      <c r="D32" s="27">
        <v>2500</v>
      </c>
      <c r="E32" s="28">
        <f t="shared" si="7"/>
        <v>10108.620000000001</v>
      </c>
      <c r="F32" s="26">
        <f t="shared" si="5"/>
        <v>12608.62</v>
      </c>
      <c r="G32" s="35">
        <v>12649.56</v>
      </c>
      <c r="H32" s="38">
        <f t="shared" si="2"/>
        <v>25258.18</v>
      </c>
    </row>
    <row r="33" spans="1:8" x14ac:dyDescent="0.3">
      <c r="A33" s="5" t="s">
        <v>27</v>
      </c>
      <c r="B33" s="9">
        <v>4513</v>
      </c>
      <c r="C33" s="24">
        <f t="shared" si="6"/>
        <v>8.0021986985123316E-3</v>
      </c>
      <c r="D33" s="27">
        <v>2500</v>
      </c>
      <c r="E33" s="28">
        <f t="shared" si="7"/>
        <v>3795.04</v>
      </c>
      <c r="F33" s="26">
        <f t="shared" si="5"/>
        <v>6295.04</v>
      </c>
      <c r="G33" s="35">
        <v>6339.58</v>
      </c>
      <c r="H33" s="38">
        <f t="shared" si="2"/>
        <v>12634.619999999999</v>
      </c>
    </row>
    <row r="34" spans="1:8" x14ac:dyDescent="0.3">
      <c r="A34" s="6"/>
      <c r="B34" s="9"/>
      <c r="C34" s="24"/>
      <c r="D34" s="24"/>
      <c r="E34" s="28"/>
      <c r="F34" s="26"/>
      <c r="G34" s="21"/>
      <c r="H34" s="38">
        <f t="shared" si="2"/>
        <v>0</v>
      </c>
    </row>
    <row r="35" spans="1:8" x14ac:dyDescent="0.3">
      <c r="A35" s="4" t="s">
        <v>28</v>
      </c>
      <c r="B35" s="8">
        <f>(SUM(B36:B38))*1</f>
        <v>27608</v>
      </c>
      <c r="C35" s="24">
        <f t="shared" si="4"/>
        <v>4.895295849069986E-2</v>
      </c>
      <c r="D35" s="25">
        <f>SUM(D36:D38)</f>
        <v>7500</v>
      </c>
      <c r="E35" s="25">
        <f>SUM(E36:E38)</f>
        <v>23215.93</v>
      </c>
      <c r="F35" s="26">
        <f t="shared" si="5"/>
        <v>30715.93</v>
      </c>
      <c r="G35" s="36">
        <f>SUM(G36:G38)</f>
        <v>3302.71</v>
      </c>
      <c r="H35" s="41">
        <f t="shared" si="2"/>
        <v>34018.639999999999</v>
      </c>
    </row>
    <row r="36" spans="1:8" x14ac:dyDescent="0.3">
      <c r="A36" s="5" t="s">
        <v>29</v>
      </c>
      <c r="B36" s="9">
        <v>13086</v>
      </c>
      <c r="C36" s="24">
        <f>B36/$B$113</f>
        <v>2.3203361880951113E-2</v>
      </c>
      <c r="D36" s="27">
        <v>2500</v>
      </c>
      <c r="E36" s="28">
        <f t="shared" ref="E36:E38" si="8">ROUND(C36*474250,2)</f>
        <v>11004.19</v>
      </c>
      <c r="F36" s="26">
        <f t="shared" si="5"/>
        <v>13504.19</v>
      </c>
      <c r="G36" s="35">
        <v>3302.39</v>
      </c>
      <c r="H36" s="38">
        <f t="shared" si="2"/>
        <v>16806.580000000002</v>
      </c>
    </row>
    <row r="37" spans="1:8" x14ac:dyDescent="0.3">
      <c r="A37" s="5" t="s">
        <v>30</v>
      </c>
      <c r="B37" s="9">
        <v>5226</v>
      </c>
      <c r="C37" s="24">
        <f>B37/$B$113</f>
        <v>9.2664503431033572E-3</v>
      </c>
      <c r="D37" s="27">
        <v>2500</v>
      </c>
      <c r="E37" s="28">
        <f t="shared" si="8"/>
        <v>4394.6099999999997</v>
      </c>
      <c r="F37" s="26">
        <f t="shared" si="5"/>
        <v>6894.61</v>
      </c>
      <c r="G37" s="35">
        <v>0.32</v>
      </c>
      <c r="H37" s="38">
        <f t="shared" si="2"/>
        <v>6894.9299999999994</v>
      </c>
    </row>
    <row r="38" spans="1:8" x14ac:dyDescent="0.3">
      <c r="A38" s="5" t="s">
        <v>31</v>
      </c>
      <c r="B38" s="9">
        <v>9296</v>
      </c>
      <c r="C38" s="24">
        <f>B38/$B$113</f>
        <v>1.648314626664539E-2</v>
      </c>
      <c r="D38" s="27">
        <v>2500</v>
      </c>
      <c r="E38" s="28">
        <f t="shared" si="8"/>
        <v>7817.13</v>
      </c>
      <c r="F38" s="26">
        <f t="shared" si="5"/>
        <v>10317.129999999999</v>
      </c>
      <c r="G38" s="34">
        <v>0</v>
      </c>
      <c r="H38" s="38">
        <f t="shared" si="2"/>
        <v>10317.129999999999</v>
      </c>
    </row>
    <row r="39" spans="1:8" x14ac:dyDescent="0.3">
      <c r="A39" s="6"/>
      <c r="B39" s="9"/>
      <c r="C39" s="24"/>
      <c r="D39" s="24"/>
      <c r="E39" s="28"/>
      <c r="F39" s="26"/>
      <c r="G39" s="21"/>
      <c r="H39" s="38"/>
    </row>
    <row r="40" spans="1:8" x14ac:dyDescent="0.3">
      <c r="A40" s="4" t="s">
        <v>32</v>
      </c>
      <c r="B40" s="8">
        <f>(SUM(B41:B43))*1</f>
        <v>29611</v>
      </c>
      <c r="C40" s="24">
        <f t="shared" si="4"/>
        <v>5.2504565845701012E-2</v>
      </c>
      <c r="D40" s="25">
        <f>SUM(D41:D43)</f>
        <v>7500</v>
      </c>
      <c r="E40" s="25">
        <f>SUM(E41:E43)</f>
        <v>24900.29</v>
      </c>
      <c r="F40" s="26">
        <f t="shared" si="5"/>
        <v>32400.29</v>
      </c>
      <c r="G40" s="36">
        <f>SUM(G41:G43)</f>
        <v>8516.68</v>
      </c>
      <c r="H40" s="41">
        <f t="shared" si="2"/>
        <v>40916.97</v>
      </c>
    </row>
    <row r="41" spans="1:8" x14ac:dyDescent="0.3">
      <c r="A41" s="5" t="s">
        <v>33</v>
      </c>
      <c r="B41" s="9">
        <v>8726</v>
      </c>
      <c r="C41" s="24">
        <f>B41/$B$113</f>
        <v>1.5472454208557192E-2</v>
      </c>
      <c r="D41" s="27">
        <v>2500</v>
      </c>
      <c r="E41" s="28">
        <f t="shared" ref="E41:E43" si="9">ROUND(C41*474250,2)</f>
        <v>7337.81</v>
      </c>
      <c r="F41" s="26">
        <f t="shared" si="5"/>
        <v>9837.81</v>
      </c>
      <c r="G41" s="35">
        <v>5103.66</v>
      </c>
      <c r="H41" s="38">
        <f t="shared" si="2"/>
        <v>14941.47</v>
      </c>
    </row>
    <row r="42" spans="1:8" x14ac:dyDescent="0.3">
      <c r="A42" s="5" t="s">
        <v>34</v>
      </c>
      <c r="B42" s="9">
        <v>10297</v>
      </c>
      <c r="C42" s="24">
        <f>B42/$B$113</f>
        <v>1.8258063372165186E-2</v>
      </c>
      <c r="D42" s="27">
        <v>2500</v>
      </c>
      <c r="E42" s="28">
        <f t="shared" si="9"/>
        <v>8658.89</v>
      </c>
      <c r="F42" s="26">
        <f t="shared" si="5"/>
        <v>11158.89</v>
      </c>
      <c r="G42" s="35">
        <v>3413.02</v>
      </c>
      <c r="H42" s="38">
        <f t="shared" si="2"/>
        <v>14571.91</v>
      </c>
    </row>
    <row r="43" spans="1:8" x14ac:dyDescent="0.3">
      <c r="A43" s="5" t="s">
        <v>35</v>
      </c>
      <c r="B43" s="9">
        <v>10588</v>
      </c>
      <c r="C43" s="24">
        <f>B43/$B$113</f>
        <v>1.8774048264978634E-2</v>
      </c>
      <c r="D43" s="27">
        <v>2500</v>
      </c>
      <c r="E43" s="28">
        <f t="shared" si="9"/>
        <v>8903.59</v>
      </c>
      <c r="F43" s="26">
        <f t="shared" si="5"/>
        <v>11403.59</v>
      </c>
      <c r="G43" s="34">
        <v>0</v>
      </c>
      <c r="H43" s="38">
        <f t="shared" si="2"/>
        <v>11403.59</v>
      </c>
    </row>
    <row r="44" spans="1:8" x14ac:dyDescent="0.3">
      <c r="A44" s="6"/>
      <c r="B44" s="9"/>
      <c r="C44" s="24"/>
      <c r="D44" s="24"/>
      <c r="E44" s="28"/>
      <c r="F44" s="26"/>
      <c r="G44" s="21"/>
      <c r="H44" s="38">
        <f t="shared" si="2"/>
        <v>0</v>
      </c>
    </row>
    <row r="45" spans="1:8" x14ac:dyDescent="0.3">
      <c r="A45" s="4" t="s">
        <v>36</v>
      </c>
      <c r="B45" s="8">
        <f>(SUM(B46:B48))*1</f>
        <v>20653</v>
      </c>
      <c r="C45" s="24">
        <f t="shared" si="4"/>
        <v>3.6620742238062311E-2</v>
      </c>
      <c r="D45" s="25">
        <f>SUM(D46:D48)</f>
        <v>7500</v>
      </c>
      <c r="E45" s="25">
        <f>SUM(E46:E48)</f>
        <v>17367.38</v>
      </c>
      <c r="F45" s="26">
        <f t="shared" si="5"/>
        <v>24867.38</v>
      </c>
      <c r="G45" s="36">
        <f>SUM(G46:G48)</f>
        <v>136.41</v>
      </c>
      <c r="H45" s="41">
        <f t="shared" si="2"/>
        <v>25003.79</v>
      </c>
    </row>
    <row r="46" spans="1:8" x14ac:dyDescent="0.3">
      <c r="A46" s="5" t="s">
        <v>37</v>
      </c>
      <c r="B46" s="9">
        <v>12998</v>
      </c>
      <c r="C46" s="24">
        <f>B46/$B$113</f>
        <v>2.3047325212333991E-2</v>
      </c>
      <c r="D46" s="27">
        <v>2500</v>
      </c>
      <c r="E46" s="28">
        <f t="shared" ref="E46:E48" si="10">ROUND(C46*474250,2)</f>
        <v>10930.19</v>
      </c>
      <c r="F46" s="26">
        <f t="shared" si="5"/>
        <v>13430.19</v>
      </c>
      <c r="G46" s="35">
        <v>90.71</v>
      </c>
      <c r="H46" s="38">
        <f t="shared" si="2"/>
        <v>13520.9</v>
      </c>
    </row>
    <row r="47" spans="1:8" x14ac:dyDescent="0.3">
      <c r="A47" s="5" t="s">
        <v>38</v>
      </c>
      <c r="B47" s="9">
        <v>7201</v>
      </c>
      <c r="C47" s="24">
        <f>B47/$B$113</f>
        <v>1.2768409667180878E-2</v>
      </c>
      <c r="D47" s="27">
        <v>2500</v>
      </c>
      <c r="E47" s="28">
        <f t="shared" si="10"/>
        <v>6055.42</v>
      </c>
      <c r="F47" s="26">
        <f t="shared" si="5"/>
        <v>8555.42</v>
      </c>
      <c r="G47" s="35">
        <v>45.7</v>
      </c>
      <c r="H47" s="38">
        <f t="shared" si="2"/>
        <v>8601.1200000000008</v>
      </c>
    </row>
    <row r="48" spans="1:8" x14ac:dyDescent="0.3">
      <c r="A48" s="5" t="s">
        <v>39</v>
      </c>
      <c r="B48" s="9">
        <v>454</v>
      </c>
      <c r="C48" s="24">
        <f>B48/$B$113</f>
        <v>8.0500735854744049E-4</v>
      </c>
      <c r="D48" s="27">
        <v>2500</v>
      </c>
      <c r="E48" s="28">
        <f t="shared" si="10"/>
        <v>381.77</v>
      </c>
      <c r="F48" s="26">
        <f t="shared" si="5"/>
        <v>2881.77</v>
      </c>
      <c r="G48" s="34">
        <v>0</v>
      </c>
      <c r="H48" s="38">
        <f t="shared" si="2"/>
        <v>2881.77</v>
      </c>
    </row>
    <row r="49" spans="1:8" x14ac:dyDescent="0.3">
      <c r="A49" s="6"/>
      <c r="B49" s="9"/>
      <c r="C49" s="24"/>
      <c r="D49" s="24"/>
      <c r="E49" s="28"/>
      <c r="F49" s="26"/>
      <c r="G49" s="21"/>
      <c r="H49" s="38"/>
    </row>
    <row r="50" spans="1:8" x14ac:dyDescent="0.3">
      <c r="A50" s="4" t="s">
        <v>40</v>
      </c>
      <c r="B50" s="8">
        <f>(SUM(B51:B58))*1</f>
        <v>58328</v>
      </c>
      <c r="C50" s="24">
        <f t="shared" si="4"/>
        <v>0.10342394098976895</v>
      </c>
      <c r="D50" s="25">
        <f>SUM(D51:D58)</f>
        <v>20000</v>
      </c>
      <c r="E50" s="25">
        <f>SUM(E51:E58)</f>
        <v>49048.800000000003</v>
      </c>
      <c r="F50" s="26">
        <f t="shared" si="5"/>
        <v>69048.800000000003</v>
      </c>
      <c r="G50" s="36">
        <f>SUM(G51:G58)</f>
        <v>9008</v>
      </c>
      <c r="H50" s="41">
        <f t="shared" si="2"/>
        <v>78056.800000000003</v>
      </c>
    </row>
    <row r="51" spans="1:8" x14ac:dyDescent="0.3">
      <c r="A51" s="5" t="s">
        <v>41</v>
      </c>
      <c r="B51" s="9">
        <v>4298</v>
      </c>
      <c r="C51" s="24">
        <f t="shared" ref="C51:C58" si="11">B51/$B$113</f>
        <v>7.6209727467773112E-3</v>
      </c>
      <c r="D51" s="27">
        <v>2500</v>
      </c>
      <c r="E51" s="28">
        <f t="shared" ref="E51:E58" si="12">ROUND(C51*474250,2)</f>
        <v>3614.25</v>
      </c>
      <c r="F51" s="26">
        <f t="shared" si="5"/>
        <v>6114.25</v>
      </c>
      <c r="G51" s="35">
        <v>34.24</v>
      </c>
      <c r="H51" s="38">
        <f t="shared" si="2"/>
        <v>6148.49</v>
      </c>
    </row>
    <row r="52" spans="1:8" x14ac:dyDescent="0.3">
      <c r="A52" s="5" t="s">
        <v>42</v>
      </c>
      <c r="B52" s="9">
        <v>4733</v>
      </c>
      <c r="C52" s="24">
        <f t="shared" si="11"/>
        <v>8.3922903700551447E-3</v>
      </c>
      <c r="D52" s="27">
        <v>2500</v>
      </c>
      <c r="E52" s="28">
        <f t="shared" si="12"/>
        <v>3980.04</v>
      </c>
      <c r="F52" s="26">
        <f t="shared" si="5"/>
        <v>6480.04</v>
      </c>
      <c r="G52" s="35">
        <v>1732.49</v>
      </c>
      <c r="H52" s="38">
        <f t="shared" si="2"/>
        <v>8212.5300000000007</v>
      </c>
    </row>
    <row r="53" spans="1:8" x14ac:dyDescent="0.3">
      <c r="A53" s="5" t="s">
        <v>43</v>
      </c>
      <c r="B53" s="9">
        <v>5639</v>
      </c>
      <c r="C53" s="24">
        <f t="shared" si="11"/>
        <v>9.9987587992269086E-3</v>
      </c>
      <c r="D53" s="27">
        <v>2500</v>
      </c>
      <c r="E53" s="28">
        <f t="shared" si="12"/>
        <v>4741.91</v>
      </c>
      <c r="F53" s="26">
        <f t="shared" si="5"/>
        <v>7241.91</v>
      </c>
      <c r="G53" s="34">
        <v>0</v>
      </c>
      <c r="H53" s="38">
        <f t="shared" si="2"/>
        <v>7241.91</v>
      </c>
    </row>
    <row r="54" spans="1:8" x14ac:dyDescent="0.3">
      <c r="A54" s="5" t="s">
        <v>44</v>
      </c>
      <c r="B54" s="9">
        <v>15091</v>
      </c>
      <c r="C54" s="24">
        <f t="shared" si="11"/>
        <v>2.6758515523875384E-2</v>
      </c>
      <c r="D54" s="27">
        <v>2500</v>
      </c>
      <c r="E54" s="28">
        <f t="shared" si="12"/>
        <v>12690.23</v>
      </c>
      <c r="F54" s="26">
        <f t="shared" si="5"/>
        <v>15190.23</v>
      </c>
      <c r="G54" s="34">
        <v>0</v>
      </c>
      <c r="H54" s="38">
        <f t="shared" si="2"/>
        <v>15190.23</v>
      </c>
    </row>
    <row r="55" spans="1:8" x14ac:dyDescent="0.3">
      <c r="A55" s="5" t="s">
        <v>45</v>
      </c>
      <c r="B55" s="9">
        <v>10559</v>
      </c>
      <c r="C55" s="24">
        <f t="shared" si="11"/>
        <v>1.8722627090093445E-2</v>
      </c>
      <c r="D55" s="27">
        <v>2500</v>
      </c>
      <c r="E55" s="28">
        <f t="shared" si="12"/>
        <v>8879.2099999999991</v>
      </c>
      <c r="F55" s="26">
        <f t="shared" si="5"/>
        <v>11379.21</v>
      </c>
      <c r="G55" s="35">
        <v>0.02</v>
      </c>
      <c r="H55" s="38">
        <f t="shared" si="2"/>
        <v>11379.23</v>
      </c>
    </row>
    <row r="56" spans="1:8" x14ac:dyDescent="0.3">
      <c r="A56" s="5" t="s">
        <v>46</v>
      </c>
      <c r="B56" s="9">
        <v>6791</v>
      </c>
      <c r="C56" s="24">
        <f t="shared" si="11"/>
        <v>1.2041420642942001E-2</v>
      </c>
      <c r="D56" s="27">
        <v>2500</v>
      </c>
      <c r="E56" s="28">
        <f t="shared" si="12"/>
        <v>5710.64</v>
      </c>
      <c r="F56" s="26">
        <f t="shared" si="5"/>
        <v>8210.64</v>
      </c>
      <c r="G56" s="34">
        <v>0</v>
      </c>
      <c r="H56" s="38">
        <f t="shared" si="2"/>
        <v>8210.64</v>
      </c>
    </row>
    <row r="57" spans="1:8" x14ac:dyDescent="0.3">
      <c r="A57" s="5" t="s">
        <v>47</v>
      </c>
      <c r="B57" s="9">
        <v>5631</v>
      </c>
      <c r="C57" s="24">
        <f t="shared" si="11"/>
        <v>9.9845736475344428E-3</v>
      </c>
      <c r="D57" s="27">
        <v>2500</v>
      </c>
      <c r="E57" s="28">
        <f t="shared" si="12"/>
        <v>4735.18</v>
      </c>
      <c r="F57" s="26">
        <f t="shared" si="5"/>
        <v>7235.18</v>
      </c>
      <c r="G57" s="34">
        <v>0</v>
      </c>
      <c r="H57" s="38">
        <f t="shared" si="2"/>
        <v>7235.18</v>
      </c>
    </row>
    <row r="58" spans="1:8" x14ac:dyDescent="0.3">
      <c r="A58" s="5" t="s">
        <v>48</v>
      </c>
      <c r="B58" s="9">
        <v>5586</v>
      </c>
      <c r="C58" s="24">
        <f t="shared" si="11"/>
        <v>9.9047821692643222E-3</v>
      </c>
      <c r="D58" s="27">
        <v>2500</v>
      </c>
      <c r="E58" s="28">
        <f t="shared" si="12"/>
        <v>4697.34</v>
      </c>
      <c r="F58" s="26">
        <f t="shared" si="5"/>
        <v>7197.34</v>
      </c>
      <c r="G58" s="35">
        <v>7241.25</v>
      </c>
      <c r="H58" s="38">
        <f t="shared" si="2"/>
        <v>14438.59</v>
      </c>
    </row>
    <row r="59" spans="1:8" x14ac:dyDescent="0.3">
      <c r="A59" s="6"/>
      <c r="B59" s="9"/>
      <c r="C59" s="24"/>
      <c r="D59" s="24"/>
      <c r="E59" s="28"/>
      <c r="F59" s="26"/>
      <c r="G59" s="21"/>
      <c r="H59" s="38"/>
    </row>
    <row r="60" spans="1:8" x14ac:dyDescent="0.3">
      <c r="A60" s="4" t="s">
        <v>49</v>
      </c>
      <c r="B60" s="8">
        <f>(SUM(B61:B63))*1</f>
        <v>24139</v>
      </c>
      <c r="C60" s="24">
        <f t="shared" si="4"/>
        <v>4.2801922088054327E-2</v>
      </c>
      <c r="D60" s="25">
        <f>SUM(D61:D63)</f>
        <v>7500</v>
      </c>
      <c r="E60" s="25">
        <f>SUM(E61:E63)</f>
        <v>20298.809999999998</v>
      </c>
      <c r="F60" s="26">
        <f t="shared" si="5"/>
        <v>27798.81</v>
      </c>
      <c r="G60" s="36">
        <f>SUM(G61:G63)</f>
        <v>11584.18</v>
      </c>
      <c r="H60" s="41">
        <f t="shared" si="2"/>
        <v>39382.990000000005</v>
      </c>
    </row>
    <row r="61" spans="1:8" x14ac:dyDescent="0.3">
      <c r="A61" s="5" t="s">
        <v>50</v>
      </c>
      <c r="B61" s="9">
        <v>4787</v>
      </c>
      <c r="C61" s="24">
        <f>B61/$B$113</f>
        <v>8.4880401439792891E-3</v>
      </c>
      <c r="D61" s="27">
        <v>2500</v>
      </c>
      <c r="E61" s="28">
        <f t="shared" ref="E61:E63" si="13">ROUND(C61*474250,2)</f>
        <v>4025.45</v>
      </c>
      <c r="F61" s="26">
        <f t="shared" si="5"/>
        <v>6525.45</v>
      </c>
      <c r="G61" s="35">
        <v>6516.58</v>
      </c>
      <c r="H61" s="38">
        <f t="shared" si="2"/>
        <v>13042.029999999999</v>
      </c>
    </row>
    <row r="62" spans="1:8" x14ac:dyDescent="0.3">
      <c r="A62" s="5" t="s">
        <v>51</v>
      </c>
      <c r="B62" s="9">
        <v>13332</v>
      </c>
      <c r="C62" s="24">
        <f>B62/$B$113</f>
        <v>2.3639555295494441E-2</v>
      </c>
      <c r="D62" s="27">
        <v>2500</v>
      </c>
      <c r="E62" s="28">
        <f t="shared" si="13"/>
        <v>11211.06</v>
      </c>
      <c r="F62" s="26">
        <f t="shared" si="5"/>
        <v>13711.06</v>
      </c>
      <c r="G62" s="35">
        <v>5067.6000000000004</v>
      </c>
      <c r="H62" s="38">
        <f t="shared" si="2"/>
        <v>18778.66</v>
      </c>
    </row>
    <row r="63" spans="1:8" x14ac:dyDescent="0.3">
      <c r="A63" s="5" t="s">
        <v>52</v>
      </c>
      <c r="B63" s="9">
        <v>6020</v>
      </c>
      <c r="C63" s="24">
        <f>B63/$B$113</f>
        <v>1.0674326648580599E-2</v>
      </c>
      <c r="D63" s="27">
        <v>2500</v>
      </c>
      <c r="E63" s="28">
        <f t="shared" si="13"/>
        <v>5062.3</v>
      </c>
      <c r="F63" s="26">
        <f t="shared" si="5"/>
        <v>7562.3</v>
      </c>
      <c r="G63" s="34">
        <v>0</v>
      </c>
      <c r="H63" s="38">
        <f t="shared" si="2"/>
        <v>7562.3</v>
      </c>
    </row>
    <row r="64" spans="1:8" x14ac:dyDescent="0.3">
      <c r="A64" s="6"/>
      <c r="B64" s="9"/>
      <c r="C64" s="24"/>
      <c r="D64" s="24"/>
      <c r="E64" s="28"/>
      <c r="F64" s="26"/>
      <c r="G64" s="21"/>
      <c r="H64" s="38"/>
    </row>
    <row r="65" spans="1:8" x14ac:dyDescent="0.3">
      <c r="A65" s="4" t="s">
        <v>53</v>
      </c>
      <c r="B65" s="8">
        <f>(SUM(B66:B72))*1</f>
        <v>87552</v>
      </c>
      <c r="C65" s="24">
        <f t="shared" si="4"/>
        <v>0.15524230012234694</v>
      </c>
      <c r="D65" s="25">
        <f>SUM(D66:D72)</f>
        <v>17500</v>
      </c>
      <c r="E65" s="25">
        <f>SUM(E66:E72)</f>
        <v>73623.67</v>
      </c>
      <c r="F65" s="26">
        <f t="shared" si="5"/>
        <v>91123.67</v>
      </c>
      <c r="G65" s="33">
        <f>SUM(G66:G72)</f>
        <v>12389.09</v>
      </c>
      <c r="H65" s="41">
        <f t="shared" si="2"/>
        <v>103512.76</v>
      </c>
    </row>
    <row r="66" spans="1:8" x14ac:dyDescent="0.3">
      <c r="A66" s="5" t="s">
        <v>54</v>
      </c>
      <c r="B66" s="9">
        <v>5020</v>
      </c>
      <c r="C66" s="24">
        <f t="shared" ref="C66:C72" si="14">B66/$B$113</f>
        <v>8.9011826870223597E-3</v>
      </c>
      <c r="D66" s="27">
        <v>2500</v>
      </c>
      <c r="E66" s="28">
        <f t="shared" ref="E66:E72" si="15">ROUND(C66*474250,2)</f>
        <v>4221.3900000000003</v>
      </c>
      <c r="F66" s="26">
        <f t="shared" si="5"/>
        <v>6721.39</v>
      </c>
      <c r="G66" s="34">
        <v>0</v>
      </c>
      <c r="H66" s="38">
        <f t="shared" si="2"/>
        <v>6721.39</v>
      </c>
    </row>
    <row r="67" spans="1:8" x14ac:dyDescent="0.3">
      <c r="A67" s="5" t="s">
        <v>55</v>
      </c>
      <c r="B67" s="9">
        <v>686</v>
      </c>
      <c r="C67" s="24">
        <f t="shared" si="14"/>
        <v>1.2163767576289519E-3</v>
      </c>
      <c r="D67" s="27">
        <v>2500</v>
      </c>
      <c r="E67" s="28">
        <f t="shared" si="15"/>
        <v>576.87</v>
      </c>
      <c r="F67" s="26">
        <f t="shared" si="5"/>
        <v>3076.87</v>
      </c>
      <c r="G67" s="35">
        <v>3076.9</v>
      </c>
      <c r="H67" s="38">
        <f t="shared" si="2"/>
        <v>6153.77</v>
      </c>
    </row>
    <row r="68" spans="1:8" x14ac:dyDescent="0.3">
      <c r="A68" s="5" t="s">
        <v>56</v>
      </c>
      <c r="B68" s="9">
        <v>5167</v>
      </c>
      <c r="C68" s="24">
        <f t="shared" si="14"/>
        <v>9.1618348493714211E-3</v>
      </c>
      <c r="D68" s="27">
        <v>2500</v>
      </c>
      <c r="E68" s="28">
        <f t="shared" si="15"/>
        <v>4345</v>
      </c>
      <c r="F68" s="26">
        <f t="shared" si="5"/>
        <v>6845</v>
      </c>
      <c r="G68" s="34">
        <v>0</v>
      </c>
      <c r="H68" s="38">
        <f t="shared" si="2"/>
        <v>6845</v>
      </c>
    </row>
    <row r="69" spans="1:8" x14ac:dyDescent="0.3">
      <c r="A69" s="5" t="s">
        <v>57</v>
      </c>
      <c r="B69" s="9">
        <v>7879</v>
      </c>
      <c r="C69" s="24">
        <f t="shared" si="14"/>
        <v>1.3970601273117365E-2</v>
      </c>
      <c r="D69" s="27">
        <v>2500</v>
      </c>
      <c r="E69" s="28">
        <f t="shared" si="15"/>
        <v>6625.56</v>
      </c>
      <c r="F69" s="26">
        <f t="shared" ref="F69:F111" si="16">ROUND(D69+E69,2)</f>
        <v>9125.56</v>
      </c>
      <c r="G69" s="35">
        <v>9158.9500000000007</v>
      </c>
      <c r="H69" s="38">
        <f t="shared" ref="H69:H115" si="17">SUM(F69:G69)</f>
        <v>18284.510000000002</v>
      </c>
    </row>
    <row r="70" spans="1:8" x14ac:dyDescent="0.3">
      <c r="A70" s="5" t="s">
        <v>58</v>
      </c>
      <c r="B70" s="9">
        <v>51850</v>
      </c>
      <c r="C70" s="24">
        <f t="shared" si="14"/>
        <v>9.1937514406794693E-2</v>
      </c>
      <c r="D70" s="27">
        <v>2500</v>
      </c>
      <c r="E70" s="28">
        <f t="shared" si="15"/>
        <v>43601.37</v>
      </c>
      <c r="F70" s="26">
        <f t="shared" si="16"/>
        <v>46101.37</v>
      </c>
      <c r="G70" s="35">
        <v>12.73</v>
      </c>
      <c r="H70" s="38">
        <f t="shared" si="17"/>
        <v>46114.100000000006</v>
      </c>
    </row>
    <row r="71" spans="1:8" x14ac:dyDescent="0.3">
      <c r="A71" s="5" t="s">
        <v>59</v>
      </c>
      <c r="B71" s="9">
        <v>4378</v>
      </c>
      <c r="C71" s="24">
        <f t="shared" si="14"/>
        <v>7.7628242637019697E-3</v>
      </c>
      <c r="D71" s="27">
        <v>2500</v>
      </c>
      <c r="E71" s="28">
        <f t="shared" si="15"/>
        <v>3681.52</v>
      </c>
      <c r="F71" s="26">
        <f t="shared" si="16"/>
        <v>6181.52</v>
      </c>
      <c r="G71" s="35">
        <v>0.11</v>
      </c>
      <c r="H71" s="38">
        <f t="shared" si="17"/>
        <v>6181.63</v>
      </c>
    </row>
    <row r="72" spans="1:8" x14ac:dyDescent="0.3">
      <c r="A72" s="5" t="s">
        <v>60</v>
      </c>
      <c r="B72" s="9">
        <v>12572</v>
      </c>
      <c r="C72" s="24">
        <f t="shared" si="14"/>
        <v>2.2291965884710181E-2</v>
      </c>
      <c r="D72" s="27">
        <v>2500</v>
      </c>
      <c r="E72" s="28">
        <f t="shared" si="15"/>
        <v>10571.96</v>
      </c>
      <c r="F72" s="26">
        <f t="shared" si="16"/>
        <v>13071.96</v>
      </c>
      <c r="G72" s="35">
        <v>140.4</v>
      </c>
      <c r="H72" s="38">
        <f t="shared" si="17"/>
        <v>13212.359999999999</v>
      </c>
    </row>
    <row r="73" spans="1:8" x14ac:dyDescent="0.3">
      <c r="A73" s="6"/>
      <c r="B73" s="9"/>
      <c r="C73" s="24"/>
      <c r="D73" s="24"/>
      <c r="E73" s="28"/>
      <c r="F73" s="26"/>
      <c r="G73" s="21"/>
      <c r="H73" s="38"/>
    </row>
    <row r="74" spans="1:8" x14ac:dyDescent="0.3">
      <c r="A74" s="4" t="s">
        <v>61</v>
      </c>
      <c r="B74" s="8">
        <f>(SUM(B75:B78))*1</f>
        <v>33986</v>
      </c>
      <c r="C74" s="24">
        <f t="shared" ref="C74:C106" si="18">B74/$B$113</f>
        <v>6.0262070677518306E-2</v>
      </c>
      <c r="D74" s="25">
        <f>SUM(D75:D78)</f>
        <v>10000</v>
      </c>
      <c r="E74" s="25">
        <f>SUM(E75:E78)</f>
        <v>28579.29</v>
      </c>
      <c r="F74" s="26">
        <f t="shared" si="16"/>
        <v>38579.29</v>
      </c>
      <c r="G74" s="36">
        <f>SUM(G75:G78)</f>
        <v>11.49</v>
      </c>
      <c r="H74" s="41">
        <f t="shared" si="17"/>
        <v>38590.78</v>
      </c>
    </row>
    <row r="75" spans="1:8" x14ac:dyDescent="0.3">
      <c r="A75" s="5" t="s">
        <v>62</v>
      </c>
      <c r="B75" s="9">
        <v>5447</v>
      </c>
      <c r="C75" s="24">
        <f>B75/$B$113</f>
        <v>9.6583151586077266E-3</v>
      </c>
      <c r="D75" s="27">
        <v>2500</v>
      </c>
      <c r="E75" s="28">
        <f t="shared" ref="E75:E78" si="19">ROUND(C75*474250,2)</f>
        <v>4580.46</v>
      </c>
      <c r="F75" s="26">
        <f t="shared" si="16"/>
        <v>7080.46</v>
      </c>
      <c r="G75" s="35">
        <v>11.03</v>
      </c>
      <c r="H75" s="38">
        <f t="shared" si="17"/>
        <v>7091.49</v>
      </c>
    </row>
    <row r="76" spans="1:8" x14ac:dyDescent="0.3">
      <c r="A76" s="5" t="s">
        <v>63</v>
      </c>
      <c r="B76" s="9">
        <v>7825</v>
      </c>
      <c r="C76" s="24">
        <f>B76/$B$113</f>
        <v>1.387485149919322E-2</v>
      </c>
      <c r="D76" s="27">
        <v>2500</v>
      </c>
      <c r="E76" s="28">
        <f t="shared" si="19"/>
        <v>6580.15</v>
      </c>
      <c r="F76" s="26">
        <f t="shared" si="16"/>
        <v>9080.15</v>
      </c>
      <c r="G76" s="35">
        <v>0.46</v>
      </c>
      <c r="H76" s="38">
        <f t="shared" si="17"/>
        <v>9080.6099999999988</v>
      </c>
    </row>
    <row r="77" spans="1:8" x14ac:dyDescent="0.3">
      <c r="A77" s="5" t="s">
        <v>64</v>
      </c>
      <c r="B77" s="9">
        <v>7510</v>
      </c>
      <c r="C77" s="24">
        <f>B77/$B$113</f>
        <v>1.3316311151302374E-2</v>
      </c>
      <c r="D77" s="27">
        <v>2500</v>
      </c>
      <c r="E77" s="28">
        <f t="shared" si="19"/>
        <v>6315.26</v>
      </c>
      <c r="F77" s="26">
        <f t="shared" si="16"/>
        <v>8815.26</v>
      </c>
      <c r="G77" s="34">
        <v>0</v>
      </c>
      <c r="H77" s="38">
        <f t="shared" si="17"/>
        <v>8815.26</v>
      </c>
    </row>
    <row r="78" spans="1:8" x14ac:dyDescent="0.3">
      <c r="A78" s="5" t="s">
        <v>65</v>
      </c>
      <c r="B78" s="9">
        <v>13204</v>
      </c>
      <c r="C78" s="24">
        <f>B78/$B$113</f>
        <v>2.3412592868414985E-2</v>
      </c>
      <c r="D78" s="27">
        <v>2500</v>
      </c>
      <c r="E78" s="28">
        <f t="shared" si="19"/>
        <v>11103.42</v>
      </c>
      <c r="F78" s="26">
        <f t="shared" si="16"/>
        <v>13603.42</v>
      </c>
      <c r="G78" s="34">
        <v>0</v>
      </c>
      <c r="H78" s="38">
        <f t="shared" si="17"/>
        <v>13603.42</v>
      </c>
    </row>
    <row r="79" spans="1:8" x14ac:dyDescent="0.3">
      <c r="A79" s="6"/>
      <c r="B79" s="9"/>
      <c r="C79" s="24"/>
      <c r="D79" s="24"/>
      <c r="E79" s="28"/>
      <c r="F79" s="26"/>
      <c r="G79" s="21"/>
      <c r="H79" s="38"/>
    </row>
    <row r="80" spans="1:8" x14ac:dyDescent="0.3">
      <c r="A80" s="4" t="s">
        <v>66</v>
      </c>
      <c r="B80" s="8">
        <f>(SUM(B81:B83))*1</f>
        <v>34379</v>
      </c>
      <c r="C80" s="24">
        <f t="shared" si="18"/>
        <v>6.0958916254410696E-2</v>
      </c>
      <c r="D80" s="25">
        <f>SUM(D81:D83)</f>
        <v>7500</v>
      </c>
      <c r="E80" s="25">
        <f>SUM(E81:E83)</f>
        <v>28909.759999999998</v>
      </c>
      <c r="F80" s="26">
        <f t="shared" si="16"/>
        <v>36409.760000000002</v>
      </c>
      <c r="G80" s="36">
        <f>SUM(G81:G83)</f>
        <v>0.9</v>
      </c>
      <c r="H80" s="41">
        <f t="shared" si="17"/>
        <v>36410.660000000003</v>
      </c>
    </row>
    <row r="81" spans="1:8" x14ac:dyDescent="0.3">
      <c r="A81" s="5" t="s">
        <v>67</v>
      </c>
      <c r="B81" s="9">
        <v>2085</v>
      </c>
      <c r="C81" s="24">
        <f>B81/$B$113</f>
        <v>3.6970051598489281E-3</v>
      </c>
      <c r="D81" s="27">
        <v>2500</v>
      </c>
      <c r="E81" s="28">
        <f t="shared" ref="E81:E83" si="20">ROUND(C81*474250,2)</f>
        <v>1753.3</v>
      </c>
      <c r="F81" s="26">
        <f t="shared" si="16"/>
        <v>4253.3</v>
      </c>
      <c r="G81" s="35">
        <v>0.54</v>
      </c>
      <c r="H81" s="38">
        <f t="shared" si="17"/>
        <v>4253.84</v>
      </c>
    </row>
    <row r="82" spans="1:8" x14ac:dyDescent="0.3">
      <c r="A82" s="5" t="s">
        <v>68</v>
      </c>
      <c r="B82" s="9">
        <v>165</v>
      </c>
      <c r="C82" s="24">
        <f>B82/$B$113</f>
        <v>2.9256875365710943E-4</v>
      </c>
      <c r="D82" s="27">
        <v>2500</v>
      </c>
      <c r="E82" s="28">
        <f t="shared" si="20"/>
        <v>138.75</v>
      </c>
      <c r="F82" s="26">
        <f t="shared" si="16"/>
        <v>2638.75</v>
      </c>
      <c r="G82" s="34">
        <v>0</v>
      </c>
      <c r="H82" s="38">
        <f t="shared" si="17"/>
        <v>2638.75</v>
      </c>
    </row>
    <row r="83" spans="1:8" x14ac:dyDescent="0.3">
      <c r="A83" s="5" t="s">
        <v>69</v>
      </c>
      <c r="B83" s="9">
        <v>32129</v>
      </c>
      <c r="C83" s="24">
        <f>B83/$B$113</f>
        <v>5.6969342340904658E-2</v>
      </c>
      <c r="D83" s="27">
        <v>2500</v>
      </c>
      <c r="E83" s="28">
        <f t="shared" si="20"/>
        <v>27017.71</v>
      </c>
      <c r="F83" s="26">
        <f t="shared" si="16"/>
        <v>29517.71</v>
      </c>
      <c r="G83" s="35">
        <v>0.36</v>
      </c>
      <c r="H83" s="38">
        <f t="shared" si="17"/>
        <v>29518.07</v>
      </c>
    </row>
    <row r="84" spans="1:8" x14ac:dyDescent="0.3">
      <c r="A84" s="6"/>
      <c r="B84" s="9"/>
      <c r="C84" s="24"/>
      <c r="D84" s="24"/>
      <c r="E84" s="28"/>
      <c r="F84" s="26"/>
      <c r="G84" s="21"/>
      <c r="H84" s="38"/>
    </row>
    <row r="85" spans="1:8" x14ac:dyDescent="0.3">
      <c r="A85" s="4" t="s">
        <v>70</v>
      </c>
      <c r="B85" s="8">
        <f>SUM(B86:B93)</f>
        <v>161957</v>
      </c>
      <c r="C85" s="24">
        <f t="shared" ref="C85:C93" si="21">B85/$B$114</f>
        <v>0.20016165491125665</v>
      </c>
      <c r="D85" s="25">
        <f>SUM(D86:D93)</f>
        <v>20000</v>
      </c>
      <c r="E85" s="25">
        <f>SUM(E86:E93)</f>
        <v>40682.86</v>
      </c>
      <c r="F85" s="26">
        <f t="shared" si="16"/>
        <v>60682.86</v>
      </c>
      <c r="G85" s="33">
        <f>SUM(G86:G93)</f>
        <v>16147.729999999998</v>
      </c>
      <c r="H85" s="41">
        <f t="shared" si="17"/>
        <v>76830.59</v>
      </c>
    </row>
    <row r="86" spans="1:8" x14ac:dyDescent="0.3">
      <c r="A86" s="5" t="s">
        <v>71</v>
      </c>
      <c r="B86" s="9">
        <v>14660</v>
      </c>
      <c r="C86" s="24">
        <f t="shared" si="21"/>
        <v>1.8118203356440429E-2</v>
      </c>
      <c r="D86" s="27">
        <v>2500</v>
      </c>
      <c r="E86" s="28">
        <f>ROUND(C86*203250,2)</f>
        <v>3682.52</v>
      </c>
      <c r="F86" s="26">
        <f t="shared" si="16"/>
        <v>6182.52</v>
      </c>
      <c r="G86" s="34">
        <v>0</v>
      </c>
      <c r="H86" s="38">
        <f t="shared" si="17"/>
        <v>6182.52</v>
      </c>
    </row>
    <row r="87" spans="1:8" x14ac:dyDescent="0.3">
      <c r="A87" s="5" t="s">
        <v>72</v>
      </c>
      <c r="B87" s="9">
        <v>13775</v>
      </c>
      <c r="C87" s="24">
        <f t="shared" si="21"/>
        <v>1.7024437328442488E-2</v>
      </c>
      <c r="D87" s="27">
        <v>2500</v>
      </c>
      <c r="E87" s="28">
        <f t="shared" ref="E87:E93" si="22">ROUND(C87*203250,2)</f>
        <v>3460.22</v>
      </c>
      <c r="F87" s="26">
        <f t="shared" si="16"/>
        <v>5960.22</v>
      </c>
      <c r="G87" s="35">
        <v>5909.38</v>
      </c>
      <c r="H87" s="38">
        <f t="shared" si="17"/>
        <v>11869.6</v>
      </c>
    </row>
    <row r="88" spans="1:8" x14ac:dyDescent="0.3">
      <c r="A88" s="5" t="s">
        <v>73</v>
      </c>
      <c r="B88" s="9">
        <v>6299</v>
      </c>
      <c r="C88" s="24">
        <f t="shared" si="21"/>
        <v>7.7848951529480397E-3</v>
      </c>
      <c r="D88" s="27">
        <v>2500</v>
      </c>
      <c r="E88" s="28">
        <f t="shared" si="22"/>
        <v>1582.28</v>
      </c>
      <c r="F88" s="26">
        <f t="shared" si="16"/>
        <v>4082.28</v>
      </c>
      <c r="G88" s="35">
        <v>4048.1</v>
      </c>
      <c r="H88" s="38">
        <f t="shared" si="17"/>
        <v>8130.38</v>
      </c>
    </row>
    <row r="89" spans="1:8" x14ac:dyDescent="0.3">
      <c r="A89" s="5" t="s">
        <v>74</v>
      </c>
      <c r="B89" s="9">
        <v>5885</v>
      </c>
      <c r="C89" s="24">
        <f t="shared" si="21"/>
        <v>7.2732351127320549E-3</v>
      </c>
      <c r="D89" s="27">
        <v>2500</v>
      </c>
      <c r="E89" s="28">
        <f t="shared" si="22"/>
        <v>1478.29</v>
      </c>
      <c r="F89" s="26">
        <f t="shared" si="16"/>
        <v>3978.29</v>
      </c>
      <c r="G89" s="35">
        <v>10.15</v>
      </c>
      <c r="H89" s="38">
        <f t="shared" si="17"/>
        <v>3988.44</v>
      </c>
    </row>
    <row r="90" spans="1:8" x14ac:dyDescent="0.3">
      <c r="A90" s="5" t="s">
        <v>75</v>
      </c>
      <c r="B90" s="9">
        <v>4508</v>
      </c>
      <c r="C90" s="24">
        <f t="shared" si="21"/>
        <v>5.5714093267962787E-3</v>
      </c>
      <c r="D90" s="27">
        <v>2500</v>
      </c>
      <c r="E90" s="28">
        <f t="shared" si="22"/>
        <v>1132.3900000000001</v>
      </c>
      <c r="F90" s="26">
        <f t="shared" si="16"/>
        <v>3632.39</v>
      </c>
      <c r="G90" s="35">
        <v>12.58</v>
      </c>
      <c r="H90" s="38">
        <f t="shared" si="17"/>
        <v>3644.97</v>
      </c>
    </row>
    <row r="91" spans="1:8" x14ac:dyDescent="0.3">
      <c r="A91" s="5" t="s">
        <v>76</v>
      </c>
      <c r="B91" s="9">
        <v>5334</v>
      </c>
      <c r="C91" s="24">
        <f t="shared" si="21"/>
        <v>6.5922576195943548E-3</v>
      </c>
      <c r="D91" s="27">
        <v>2500</v>
      </c>
      <c r="E91" s="28">
        <f t="shared" si="22"/>
        <v>1339.88</v>
      </c>
      <c r="F91" s="26">
        <f t="shared" si="16"/>
        <v>3839.88</v>
      </c>
      <c r="G91" s="35">
        <v>389.23</v>
      </c>
      <c r="H91" s="38">
        <f t="shared" si="17"/>
        <v>4229.1100000000006</v>
      </c>
    </row>
    <row r="92" spans="1:8" x14ac:dyDescent="0.3">
      <c r="A92" s="5" t="s">
        <v>77</v>
      </c>
      <c r="B92" s="9">
        <v>13226</v>
      </c>
      <c r="C92" s="24">
        <f t="shared" si="21"/>
        <v>1.6345931622938684E-2</v>
      </c>
      <c r="D92" s="27">
        <v>2500</v>
      </c>
      <c r="E92" s="28">
        <f t="shared" si="22"/>
        <v>3322.31</v>
      </c>
      <c r="F92" s="26">
        <f t="shared" si="16"/>
        <v>5822.31</v>
      </c>
      <c r="G92" s="35">
        <v>5735.03</v>
      </c>
      <c r="H92" s="38">
        <f t="shared" si="17"/>
        <v>11557.34</v>
      </c>
    </row>
    <row r="93" spans="1:8" x14ac:dyDescent="0.3">
      <c r="A93" s="5" t="s">
        <v>78</v>
      </c>
      <c r="B93" s="9">
        <v>98270</v>
      </c>
      <c r="C93" s="24">
        <f t="shared" si="21"/>
        <v>0.12145128539136432</v>
      </c>
      <c r="D93" s="27">
        <v>2500</v>
      </c>
      <c r="E93" s="28">
        <f t="shared" si="22"/>
        <v>24684.97</v>
      </c>
      <c r="F93" s="26">
        <f t="shared" si="16"/>
        <v>27184.97</v>
      </c>
      <c r="G93" s="35">
        <v>43.26</v>
      </c>
      <c r="H93" s="38">
        <f t="shared" si="17"/>
        <v>27228.23</v>
      </c>
    </row>
    <row r="94" spans="1:8" x14ac:dyDescent="0.3">
      <c r="A94" s="6"/>
      <c r="B94" s="9"/>
      <c r="C94" s="24"/>
      <c r="D94" s="24"/>
      <c r="E94" s="28"/>
      <c r="F94" s="26"/>
      <c r="G94" s="21"/>
      <c r="H94" s="38"/>
    </row>
    <row r="95" spans="1:8" x14ac:dyDescent="0.3">
      <c r="A95" s="4" t="s">
        <v>79</v>
      </c>
      <c r="B95" s="8">
        <f>SUM(B96:B98)</f>
        <v>27557</v>
      </c>
      <c r="C95" s="24">
        <f t="shared" si="18"/>
        <v>4.8862528148660392E-2</v>
      </c>
      <c r="D95" s="25">
        <f>SUM(D96:D98)</f>
        <v>7500</v>
      </c>
      <c r="E95" s="25">
        <f>SUM(E96:E98)</f>
        <v>23173.06</v>
      </c>
      <c r="F95" s="26">
        <f t="shared" si="16"/>
        <v>30673.06</v>
      </c>
      <c r="G95" s="36">
        <f>SUM(G96:G98)</f>
        <v>423.88</v>
      </c>
      <c r="H95" s="41">
        <f t="shared" si="17"/>
        <v>31096.940000000002</v>
      </c>
    </row>
    <row r="96" spans="1:8" x14ac:dyDescent="0.3">
      <c r="A96" s="5" t="s">
        <v>80</v>
      </c>
      <c r="B96" s="9">
        <v>6388</v>
      </c>
      <c r="C96" s="24">
        <f>B96/$B$113</f>
        <v>1.1326843626434031E-2</v>
      </c>
      <c r="D96" s="27">
        <v>2500</v>
      </c>
      <c r="E96" s="28">
        <f t="shared" ref="E96:E98" si="23">ROUND(C96*474250,2)</f>
        <v>5371.76</v>
      </c>
      <c r="F96" s="26">
        <f t="shared" si="16"/>
        <v>7871.76</v>
      </c>
      <c r="G96" s="35">
        <v>160.91</v>
      </c>
      <c r="H96" s="38">
        <f t="shared" si="17"/>
        <v>8032.67</v>
      </c>
    </row>
    <row r="97" spans="1:8" x14ac:dyDescent="0.3">
      <c r="A97" s="5" t="s">
        <v>81</v>
      </c>
      <c r="B97" s="9">
        <v>5941</v>
      </c>
      <c r="C97" s="24">
        <f>B97/$B$113</f>
        <v>1.0534248275617497E-2</v>
      </c>
      <c r="D97" s="27">
        <v>2500</v>
      </c>
      <c r="E97" s="28">
        <f t="shared" si="23"/>
        <v>4995.87</v>
      </c>
      <c r="F97" s="26">
        <f t="shared" si="16"/>
        <v>7495.87</v>
      </c>
      <c r="G97" s="35">
        <v>262.97000000000003</v>
      </c>
      <c r="H97" s="38">
        <f t="shared" si="17"/>
        <v>7758.84</v>
      </c>
    </row>
    <row r="98" spans="1:8" x14ac:dyDescent="0.3">
      <c r="A98" s="5" t="s">
        <v>82</v>
      </c>
      <c r="B98" s="9">
        <v>15228</v>
      </c>
      <c r="C98" s="24">
        <f>B98/$B$113</f>
        <v>2.7001436246608862E-2</v>
      </c>
      <c r="D98" s="27">
        <v>2500</v>
      </c>
      <c r="E98" s="28">
        <f t="shared" si="23"/>
        <v>12805.43</v>
      </c>
      <c r="F98" s="26">
        <f t="shared" si="16"/>
        <v>15305.43</v>
      </c>
      <c r="G98" s="34">
        <v>0</v>
      </c>
      <c r="H98" s="38">
        <f t="shared" si="17"/>
        <v>15305.43</v>
      </c>
    </row>
    <row r="99" spans="1:8" x14ac:dyDescent="0.3">
      <c r="A99" s="6"/>
      <c r="B99" s="9"/>
      <c r="C99" s="24"/>
      <c r="D99" s="24"/>
      <c r="E99" s="28"/>
      <c r="F99" s="26"/>
      <c r="G99" s="21"/>
      <c r="H99" s="38"/>
    </row>
    <row r="100" spans="1:8" x14ac:dyDescent="0.3">
      <c r="A100" s="4" t="s">
        <v>83</v>
      </c>
      <c r="B100" s="8">
        <f>SUM(B101:B104)</f>
        <v>45368</v>
      </c>
      <c r="C100" s="24">
        <f t="shared" si="18"/>
        <v>8.0443995247974187E-2</v>
      </c>
      <c r="D100" s="25">
        <f>SUM(D101:D104)</f>
        <v>10000</v>
      </c>
      <c r="E100" s="25">
        <f>SUM(E101:E104)</f>
        <v>38150.559999999998</v>
      </c>
      <c r="F100" s="26">
        <f t="shared" si="16"/>
        <v>48150.559999999998</v>
      </c>
      <c r="G100" s="33">
        <f>SUM(G101:G104)</f>
        <v>109.01</v>
      </c>
      <c r="H100" s="41">
        <f t="shared" si="17"/>
        <v>48259.57</v>
      </c>
    </row>
    <row r="101" spans="1:8" x14ac:dyDescent="0.3">
      <c r="A101" s="5" t="s">
        <v>84</v>
      </c>
      <c r="B101" s="9">
        <v>7210</v>
      </c>
      <c r="C101" s="24">
        <f>B101/$B$113</f>
        <v>1.2784367962834903E-2</v>
      </c>
      <c r="D101" s="27">
        <v>2500</v>
      </c>
      <c r="E101" s="28">
        <f t="shared" ref="E101:E104" si="24">ROUND(C101*474250,2)</f>
        <v>6062.99</v>
      </c>
      <c r="F101" s="26">
        <f t="shared" si="16"/>
        <v>8562.99</v>
      </c>
      <c r="G101" s="34">
        <v>0</v>
      </c>
      <c r="H101" s="38">
        <f t="shared" si="17"/>
        <v>8562.99</v>
      </c>
    </row>
    <row r="102" spans="1:8" x14ac:dyDescent="0.3">
      <c r="A102" s="5" t="s">
        <v>85</v>
      </c>
      <c r="B102" s="9">
        <v>7766</v>
      </c>
      <c r="C102" s="24">
        <f>B102/$B$113</f>
        <v>1.3770236005461284E-2</v>
      </c>
      <c r="D102" s="27">
        <v>2500</v>
      </c>
      <c r="E102" s="28">
        <f t="shared" si="24"/>
        <v>6530.53</v>
      </c>
      <c r="F102" s="26">
        <f t="shared" si="16"/>
        <v>9030.5300000000007</v>
      </c>
      <c r="G102" s="35">
        <v>4.53</v>
      </c>
      <c r="H102" s="38">
        <f t="shared" si="17"/>
        <v>9035.0600000000013</v>
      </c>
    </row>
    <row r="103" spans="1:8" x14ac:dyDescent="0.3">
      <c r="A103" s="5" t="s">
        <v>86</v>
      </c>
      <c r="B103" s="9">
        <v>13542</v>
      </c>
      <c r="C103" s="24">
        <f>B103/$B$113</f>
        <v>2.4011915527421671E-2</v>
      </c>
      <c r="D103" s="27">
        <v>2500</v>
      </c>
      <c r="E103" s="28">
        <f t="shared" si="24"/>
        <v>11387.65</v>
      </c>
      <c r="F103" s="26">
        <f t="shared" si="16"/>
        <v>13887.65</v>
      </c>
      <c r="G103" s="35">
        <v>104.48</v>
      </c>
      <c r="H103" s="38">
        <f t="shared" si="17"/>
        <v>13992.13</v>
      </c>
    </row>
    <row r="104" spans="1:8" x14ac:dyDescent="0.3">
      <c r="A104" s="5" t="s">
        <v>87</v>
      </c>
      <c r="B104" s="9">
        <v>16850</v>
      </c>
      <c r="C104" s="24">
        <f>B104/$B$113</f>
        <v>2.9877475752256327E-2</v>
      </c>
      <c r="D104" s="27">
        <v>2500</v>
      </c>
      <c r="E104" s="28">
        <f t="shared" si="24"/>
        <v>14169.39</v>
      </c>
      <c r="F104" s="26">
        <f t="shared" si="16"/>
        <v>16669.39</v>
      </c>
      <c r="G104" s="34">
        <v>0</v>
      </c>
      <c r="H104" s="38">
        <f t="shared" si="17"/>
        <v>16669.39</v>
      </c>
    </row>
    <row r="105" spans="1:8" x14ac:dyDescent="0.3">
      <c r="A105" s="6"/>
      <c r="B105" s="9"/>
      <c r="C105" s="24"/>
      <c r="D105" s="24"/>
      <c r="E105" s="28"/>
      <c r="F105" s="26"/>
      <c r="G105" s="21"/>
      <c r="H105" s="38"/>
    </row>
    <row r="106" spans="1:8" x14ac:dyDescent="0.3">
      <c r="A106" s="4" t="s">
        <v>88</v>
      </c>
      <c r="B106" s="8">
        <f>SUM(B107:B111)</f>
        <v>34669</v>
      </c>
      <c r="C106" s="24">
        <f t="shared" si="18"/>
        <v>6.1473128003262587E-2</v>
      </c>
      <c r="D106" s="25">
        <f>SUM(D107:D111)</f>
        <v>12500</v>
      </c>
      <c r="E106" s="25">
        <f>SUM(E107:E111)</f>
        <v>29153.63</v>
      </c>
      <c r="F106" s="26">
        <f t="shared" si="16"/>
        <v>41653.629999999997</v>
      </c>
      <c r="G106" s="36">
        <f>SUM(G107:G111)</f>
        <v>106.60000000000001</v>
      </c>
      <c r="H106" s="41">
        <f t="shared" si="17"/>
        <v>41760.229999999996</v>
      </c>
    </row>
    <row r="107" spans="1:8" x14ac:dyDescent="0.3">
      <c r="A107" s="5" t="s">
        <v>89</v>
      </c>
      <c r="B107" s="9">
        <v>4254</v>
      </c>
      <c r="C107" s="24">
        <f>B107/$B$113</f>
        <v>7.5429544124687485E-3</v>
      </c>
      <c r="D107" s="27">
        <v>2500</v>
      </c>
      <c r="E107" s="28">
        <f t="shared" ref="E107:E111" si="25">ROUND(C107*474250,2)</f>
        <v>3577.25</v>
      </c>
      <c r="F107" s="26">
        <f t="shared" si="16"/>
        <v>6077.25</v>
      </c>
      <c r="G107" s="35">
        <v>0.17</v>
      </c>
      <c r="H107" s="38">
        <f t="shared" si="17"/>
        <v>6077.42</v>
      </c>
    </row>
    <row r="108" spans="1:8" x14ac:dyDescent="0.3">
      <c r="A108" s="5" t="s">
        <v>90</v>
      </c>
      <c r="B108" s="9">
        <v>5106</v>
      </c>
      <c r="C108" s="24">
        <f>B108/$B$113</f>
        <v>9.0536730677163672E-3</v>
      </c>
      <c r="D108" s="27">
        <v>2500</v>
      </c>
      <c r="E108" s="28">
        <f t="shared" si="25"/>
        <v>4293.7</v>
      </c>
      <c r="F108" s="26">
        <f t="shared" si="16"/>
        <v>6793.7</v>
      </c>
      <c r="G108" s="35">
        <v>2.7</v>
      </c>
      <c r="H108" s="38">
        <f t="shared" si="17"/>
        <v>6796.4</v>
      </c>
    </row>
    <row r="109" spans="1:8" x14ac:dyDescent="0.3">
      <c r="A109" s="5" t="s">
        <v>91</v>
      </c>
      <c r="B109" s="9">
        <v>3137</v>
      </c>
      <c r="C109" s="24">
        <f>B109/$B$113</f>
        <v>5.5623526074081954E-3</v>
      </c>
      <c r="D109" s="27">
        <v>2500</v>
      </c>
      <c r="E109" s="28">
        <f t="shared" si="25"/>
        <v>2637.95</v>
      </c>
      <c r="F109" s="26">
        <f t="shared" si="16"/>
        <v>5137.95</v>
      </c>
      <c r="G109" s="34">
        <v>0</v>
      </c>
      <c r="H109" s="38">
        <f t="shared" si="17"/>
        <v>5137.95</v>
      </c>
    </row>
    <row r="110" spans="1:8" x14ac:dyDescent="0.3">
      <c r="A110" s="5" t="s">
        <v>92</v>
      </c>
      <c r="B110" s="9">
        <v>10686</v>
      </c>
      <c r="C110" s="24">
        <f>B110/$B$113</f>
        <v>1.894781637321134E-2</v>
      </c>
      <c r="D110" s="27">
        <v>2500</v>
      </c>
      <c r="E110" s="28">
        <f t="shared" si="25"/>
        <v>8986</v>
      </c>
      <c r="F110" s="26">
        <f t="shared" si="16"/>
        <v>11486</v>
      </c>
      <c r="G110" s="35">
        <v>9.9700000000000006</v>
      </c>
      <c r="H110" s="38">
        <f t="shared" si="17"/>
        <v>11495.97</v>
      </c>
    </row>
    <row r="111" spans="1:8" x14ac:dyDescent="0.3">
      <c r="A111" s="5" t="s">
        <v>93</v>
      </c>
      <c r="B111" s="9">
        <v>11486</v>
      </c>
      <c r="C111" s="24">
        <f>B111/$B$113</f>
        <v>2.0366331542457931E-2</v>
      </c>
      <c r="D111" s="27">
        <v>2500</v>
      </c>
      <c r="E111" s="28">
        <f t="shared" si="25"/>
        <v>9658.73</v>
      </c>
      <c r="F111" s="26">
        <f t="shared" si="16"/>
        <v>12158.73</v>
      </c>
      <c r="G111" s="35">
        <v>93.76</v>
      </c>
      <c r="H111" s="38">
        <f t="shared" si="17"/>
        <v>12252.49</v>
      </c>
    </row>
    <row r="112" spans="1:8" x14ac:dyDescent="0.3">
      <c r="A112" s="1"/>
      <c r="B112" s="18"/>
      <c r="C112" s="29"/>
      <c r="D112" s="29"/>
      <c r="E112" s="30"/>
      <c r="F112" s="31"/>
      <c r="G112" s="21"/>
      <c r="H112" s="38"/>
    </row>
    <row r="113" spans="1:8" x14ac:dyDescent="0.3">
      <c r="A113" s="17" t="s">
        <v>100</v>
      </c>
      <c r="B113" s="19">
        <f>B106+B100+B95+B80+B74+B65+B60+B50+B45+B40+B35+B25+B22</f>
        <v>563970</v>
      </c>
      <c r="C113" s="20">
        <f>C106+C100+C95+C80+C74+C65+C60+C50+C45+C40+C35+C25+C22</f>
        <v>0.99999999999999989</v>
      </c>
      <c r="D113" s="14"/>
      <c r="E113" s="14"/>
      <c r="F113" s="14"/>
      <c r="G113" s="21"/>
      <c r="H113" s="38"/>
    </row>
    <row r="114" spans="1:8" ht="27" x14ac:dyDescent="0.3">
      <c r="A114" s="15" t="s">
        <v>98</v>
      </c>
      <c r="B114" s="16">
        <f>SUM(B4+B85)</f>
        <v>809131</v>
      </c>
      <c r="C114" s="22">
        <f>C85+C4</f>
        <v>1</v>
      </c>
      <c r="D114" s="21"/>
      <c r="E114" s="21"/>
      <c r="F114" s="23"/>
      <c r="G114" s="21"/>
      <c r="H114" s="38"/>
    </row>
    <row r="115" spans="1:8" x14ac:dyDescent="0.3">
      <c r="A115" s="21" t="s">
        <v>97</v>
      </c>
      <c r="B115" s="16">
        <f>SUM(B106,B100,B95,B85,B80,B74,B65,B60,B50,B45,B40,B35,B25,B22,B4)</f>
        <v>1373101</v>
      </c>
      <c r="C115" s="21"/>
      <c r="D115" s="32">
        <f>SUM(D85,D4,D22,D25,D35,D40,D45,D50,D60,D65,D74,D80,D95,D100,D106)</f>
        <v>197500</v>
      </c>
      <c r="E115" s="32">
        <f>SUM(E106,E100,E95,E85,E80,E74,E65,E60,E50,E45,E40,E35,E25,E22,E4)</f>
        <v>677499.96</v>
      </c>
      <c r="F115" s="32">
        <f>SUM(F4,F22,F25,F35,F40,F45,F50,F60,F65,F74,F80,F85,F95,F100,F106)</f>
        <v>874999.96000000008</v>
      </c>
      <c r="G115" s="33">
        <f>SUM(G4,G22,G25,G35,G40,G45,G50,G60,G65,G74,G80,G85,G95,G100,G106)</f>
        <v>167369.53000000003</v>
      </c>
      <c r="H115" s="41">
        <f t="shared" si="17"/>
        <v>1042369.4900000001</v>
      </c>
    </row>
  </sheetData>
  <mergeCells count="2">
    <mergeCell ref="B2:H2"/>
    <mergeCell ref="B1:H1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 Lauri</dc:creator>
  <cp:lastModifiedBy>Martin Tulit</cp:lastModifiedBy>
  <dcterms:created xsi:type="dcterms:W3CDTF">2023-03-09T22:17:30Z</dcterms:created>
  <dcterms:modified xsi:type="dcterms:W3CDTF">2024-03-25T10:02:39Z</dcterms:modified>
</cp:coreProperties>
</file>